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\Budget\FY22\"/>
    </mc:Choice>
  </mc:AlternateContent>
  <bookViews>
    <workbookView xWindow="7440" yWindow="1335" windowWidth="11760" windowHeight="8610" activeTab="3"/>
  </bookViews>
  <sheets>
    <sheet name="Narrative Base Budget" sheetId="3" r:id="rId1"/>
    <sheet name="High Level" sheetId="4" r:id="rId2"/>
    <sheet name="Enhancements" sheetId="5" r:id="rId3"/>
    <sheet name="Narrative with Enhancements" sheetId="6" r:id="rId4"/>
  </sheets>
  <definedNames>
    <definedName name="_xlnm.Print_Area" localSheetId="0">'Narrative Base Budget'!$A$2:$AC$106</definedName>
    <definedName name="_xlnm.Print_Titles" localSheetId="0">'Narrative Base Budget'!$2:$7</definedName>
  </definedNames>
  <calcPr calcId="162913"/>
</workbook>
</file>

<file path=xl/calcChain.xml><?xml version="1.0" encoding="utf-8"?>
<calcChain xmlns="http://schemas.openxmlformats.org/spreadsheetml/2006/main">
  <c r="P9" i="4" l="1"/>
  <c r="P7" i="4"/>
  <c r="P5" i="4"/>
  <c r="Z102" i="3" l="1"/>
  <c r="Z59" i="6" l="1"/>
  <c r="Z50" i="6"/>
  <c r="Z47" i="6"/>
  <c r="Z41" i="6"/>
  <c r="Z36" i="6"/>
  <c r="Z32" i="6"/>
  <c r="Z27" i="6"/>
  <c r="Z20" i="6"/>
  <c r="Z16" i="6"/>
  <c r="Z52" i="6" s="1"/>
  <c r="R5" i="4" s="1"/>
  <c r="AA79" i="3"/>
  <c r="W16" i="3" l="1"/>
  <c r="W102" i="3"/>
  <c r="W65" i="3"/>
  <c r="W59" i="3"/>
  <c r="W103" i="3" s="1"/>
  <c r="W50" i="3"/>
  <c r="W47" i="3"/>
  <c r="W41" i="3"/>
  <c r="W36" i="3"/>
  <c r="W32" i="3"/>
  <c r="W27" i="3"/>
  <c r="W20" i="3"/>
  <c r="W52" i="3"/>
  <c r="W105" i="3" s="1"/>
  <c r="W27" i="6"/>
  <c r="N9" i="4" l="1"/>
  <c r="O7" i="4"/>
  <c r="N7" i="4"/>
  <c r="O5" i="4"/>
  <c r="N5" i="4"/>
  <c r="L9" i="4"/>
  <c r="M7" i="4"/>
  <c r="L7" i="4"/>
  <c r="M5" i="4"/>
  <c r="L5" i="4"/>
  <c r="V79" i="3"/>
  <c r="S103" i="3"/>
  <c r="S105" i="3"/>
  <c r="S16" i="3"/>
  <c r="S102" i="3"/>
  <c r="S65" i="3"/>
  <c r="S59" i="3"/>
  <c r="S50" i="3"/>
  <c r="S47" i="3"/>
  <c r="S41" i="3"/>
  <c r="S36" i="3"/>
  <c r="S32" i="3"/>
  <c r="S27" i="3"/>
  <c r="S20" i="3"/>
  <c r="R79" i="3"/>
  <c r="N79" i="3"/>
  <c r="O79" i="3"/>
  <c r="P79" i="3" s="1"/>
  <c r="J79" i="3"/>
  <c r="H79" i="3"/>
  <c r="T55" i="6"/>
  <c r="T56" i="6"/>
  <c r="T57" i="6"/>
  <c r="T58" i="6"/>
  <c r="T59" i="6"/>
  <c r="T61" i="6"/>
  <c r="T62" i="6"/>
  <c r="T63" i="6"/>
  <c r="T64" i="6"/>
  <c r="T65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54" i="6"/>
  <c r="R54" i="6"/>
  <c r="S105" i="6"/>
  <c r="S103" i="6"/>
  <c r="S59" i="6"/>
  <c r="S65" i="6"/>
  <c r="S102" i="6"/>
  <c r="R79" i="6"/>
  <c r="N79" i="6"/>
  <c r="O79" i="6"/>
  <c r="P79" i="6"/>
  <c r="J79" i="6"/>
  <c r="H79" i="6"/>
  <c r="T18" i="6"/>
  <c r="T19" i="6"/>
  <c r="T20" i="6"/>
  <c r="T22" i="6"/>
  <c r="T23" i="6"/>
  <c r="T24" i="6"/>
  <c r="T25" i="6"/>
  <c r="T26" i="6"/>
  <c r="T27" i="6"/>
  <c r="T29" i="6"/>
  <c r="T30" i="6"/>
  <c r="T31" i="6"/>
  <c r="T32" i="6"/>
  <c r="T34" i="6"/>
  <c r="T35" i="6"/>
  <c r="T36" i="6"/>
  <c r="T38" i="6"/>
  <c r="T39" i="6"/>
  <c r="T40" i="6"/>
  <c r="T41" i="6"/>
  <c r="T44" i="6"/>
  <c r="T45" i="6"/>
  <c r="T46" i="6"/>
  <c r="T47" i="6"/>
  <c r="T49" i="6"/>
  <c r="T50" i="6"/>
  <c r="T52" i="6"/>
  <c r="T9" i="6"/>
  <c r="T10" i="6"/>
  <c r="T11" i="6"/>
  <c r="T12" i="6"/>
  <c r="T13" i="6"/>
  <c r="T14" i="6"/>
  <c r="T15" i="6"/>
  <c r="T16" i="6"/>
  <c r="T8" i="6"/>
  <c r="S52" i="6"/>
  <c r="S16" i="6"/>
  <c r="S20" i="6"/>
  <c r="S27" i="6"/>
  <c r="S32" i="6"/>
  <c r="S36" i="6"/>
  <c r="S41" i="6"/>
  <c r="S47" i="6"/>
  <c r="S50" i="6"/>
  <c r="Q52" i="6"/>
  <c r="T20" i="3" l="1"/>
  <c r="T65" i="3"/>
  <c r="T16" i="3"/>
  <c r="T36" i="3"/>
  <c r="S52" i="3"/>
  <c r="T59" i="3"/>
  <c r="T98" i="3" l="1"/>
  <c r="T94" i="3"/>
  <c r="T90" i="3"/>
  <c r="T86" i="3"/>
  <c r="T82" i="3"/>
  <c r="T78" i="3"/>
  <c r="T74" i="3"/>
  <c r="T70" i="3"/>
  <c r="T62" i="3"/>
  <c r="T58" i="3"/>
  <c r="T54" i="3"/>
  <c r="T46" i="3"/>
  <c r="T29" i="3"/>
  <c r="T25" i="3"/>
  <c r="T13" i="3"/>
  <c r="T9" i="3"/>
  <c r="T61" i="3"/>
  <c r="T57" i="3"/>
  <c r="T52" i="3"/>
  <c r="T49" i="3"/>
  <c r="T45" i="3"/>
  <c r="T40" i="3"/>
  <c r="T27" i="3"/>
  <c r="T12" i="3"/>
  <c r="T8" i="3"/>
  <c r="T14" i="3"/>
  <c r="T101" i="3"/>
  <c r="T97" i="3"/>
  <c r="T93" i="3"/>
  <c r="T89" i="3"/>
  <c r="T85" i="3"/>
  <c r="T81" i="3"/>
  <c r="T77" i="3"/>
  <c r="T73" i="3"/>
  <c r="T69" i="3"/>
  <c r="T24" i="3"/>
  <c r="T100" i="3"/>
  <c r="T96" i="3"/>
  <c r="T92" i="3"/>
  <c r="T88" i="3"/>
  <c r="T84" i="3"/>
  <c r="T80" i="3"/>
  <c r="T76" i="3"/>
  <c r="T72" i="3"/>
  <c r="T68" i="3"/>
  <c r="T64" i="3"/>
  <c r="T56" i="3"/>
  <c r="T44" i="3"/>
  <c r="T39" i="3"/>
  <c r="T35" i="3"/>
  <c r="T31" i="3"/>
  <c r="T23" i="3"/>
  <c r="T19" i="3"/>
  <c r="T15" i="3"/>
  <c r="T11" i="3"/>
  <c r="T102" i="3"/>
  <c r="T99" i="3"/>
  <c r="T95" i="3"/>
  <c r="T91" i="3"/>
  <c r="T87" i="3"/>
  <c r="T83" i="3"/>
  <c r="T79" i="3"/>
  <c r="T75" i="3"/>
  <c r="T71" i="3"/>
  <c r="T67" i="3"/>
  <c r="T63" i="3"/>
  <c r="T55" i="3"/>
  <c r="T50" i="3"/>
  <c r="T41" i="3"/>
  <c r="T38" i="3"/>
  <c r="T34" i="3"/>
  <c r="T30" i="3"/>
  <c r="T26" i="3"/>
  <c r="T22" i="3"/>
  <c r="T18" i="3"/>
  <c r="T10" i="3"/>
  <c r="T32" i="3"/>
  <c r="T103" i="3"/>
  <c r="T47" i="3"/>
  <c r="Z102" i="6"/>
  <c r="X102" i="6"/>
  <c r="W102" i="6"/>
  <c r="U102" i="6"/>
  <c r="Q102" i="6"/>
  <c r="M102" i="6"/>
  <c r="K102" i="6"/>
  <c r="I102" i="6"/>
  <c r="G102" i="6"/>
  <c r="E102" i="6"/>
  <c r="AD101" i="6"/>
  <c r="AE101" i="6" s="1"/>
  <c r="AB101" i="6"/>
  <c r="O101" i="6"/>
  <c r="C101" i="6"/>
  <c r="AD100" i="6"/>
  <c r="AE100" i="6" s="1"/>
  <c r="AB100" i="6"/>
  <c r="O100" i="6"/>
  <c r="AD99" i="6"/>
  <c r="AE99" i="6" s="1"/>
  <c r="AB99" i="6"/>
  <c r="O99" i="6"/>
  <c r="AD98" i="6"/>
  <c r="AE98" i="6" s="1"/>
  <c r="AB98" i="6"/>
  <c r="O98" i="6"/>
  <c r="AD97" i="6"/>
  <c r="AE97" i="6" s="1"/>
  <c r="AB97" i="6"/>
  <c r="O97" i="6"/>
  <c r="AD96" i="6"/>
  <c r="AE96" i="6" s="1"/>
  <c r="AB96" i="6"/>
  <c r="O96" i="6"/>
  <c r="AE95" i="6"/>
  <c r="AD95" i="6"/>
  <c r="AB95" i="6"/>
  <c r="O95" i="6"/>
  <c r="AD94" i="6"/>
  <c r="AE94" i="6" s="1"/>
  <c r="AB94" i="6"/>
  <c r="O94" i="6"/>
  <c r="AD93" i="6"/>
  <c r="AE93" i="6" s="1"/>
  <c r="AB93" i="6"/>
  <c r="O93" i="6"/>
  <c r="AD92" i="6"/>
  <c r="AE92" i="6" s="1"/>
  <c r="AB92" i="6"/>
  <c r="O92" i="6"/>
  <c r="AD91" i="6"/>
  <c r="AE91" i="6" s="1"/>
  <c r="AB91" i="6"/>
  <c r="O91" i="6"/>
  <c r="AD90" i="6"/>
  <c r="AE90" i="6" s="1"/>
  <c r="AB90" i="6"/>
  <c r="O90" i="6"/>
  <c r="AD89" i="6"/>
  <c r="AE89" i="6" s="1"/>
  <c r="AB89" i="6"/>
  <c r="O89" i="6"/>
  <c r="AD88" i="6"/>
  <c r="AE88" i="6" s="1"/>
  <c r="AB88" i="6"/>
  <c r="O88" i="6"/>
  <c r="AD87" i="6"/>
  <c r="AE87" i="6" s="1"/>
  <c r="AB87" i="6"/>
  <c r="O87" i="6"/>
  <c r="AD86" i="6"/>
  <c r="AE86" i="6" s="1"/>
  <c r="AB86" i="6"/>
  <c r="O86" i="6"/>
  <c r="AD85" i="6"/>
  <c r="AE85" i="6" s="1"/>
  <c r="AB85" i="6"/>
  <c r="O85" i="6"/>
  <c r="AD84" i="6"/>
  <c r="AE84" i="6" s="1"/>
  <c r="AB84" i="6"/>
  <c r="O84" i="6"/>
  <c r="AD83" i="6"/>
  <c r="AE83" i="6" s="1"/>
  <c r="AB83" i="6"/>
  <c r="O83" i="6"/>
  <c r="AD82" i="6"/>
  <c r="AE82" i="6" s="1"/>
  <c r="AB82" i="6"/>
  <c r="O82" i="6"/>
  <c r="AD81" i="6"/>
  <c r="AE81" i="6" s="1"/>
  <c r="AB81" i="6"/>
  <c r="O81" i="6"/>
  <c r="AD80" i="6"/>
  <c r="AE80" i="6" s="1"/>
  <c r="AB80" i="6"/>
  <c r="O80" i="6"/>
  <c r="AD78" i="6"/>
  <c r="AE78" i="6" s="1"/>
  <c r="AB78" i="6"/>
  <c r="O78" i="6"/>
  <c r="AD77" i="6"/>
  <c r="AE77" i="6" s="1"/>
  <c r="AB77" i="6"/>
  <c r="O77" i="6"/>
  <c r="AD76" i="6"/>
  <c r="AE76" i="6" s="1"/>
  <c r="AB76" i="6"/>
  <c r="O76" i="6"/>
  <c r="AE75" i="6"/>
  <c r="AD75" i="6"/>
  <c r="AB75" i="6"/>
  <c r="O75" i="6"/>
  <c r="AD74" i="6"/>
  <c r="AE74" i="6" s="1"/>
  <c r="AB74" i="6"/>
  <c r="O74" i="6"/>
  <c r="AD73" i="6"/>
  <c r="AE73" i="6" s="1"/>
  <c r="AB73" i="6"/>
  <c r="O73" i="6"/>
  <c r="AD72" i="6"/>
  <c r="AE72" i="6" s="1"/>
  <c r="AB72" i="6"/>
  <c r="O72" i="6"/>
  <c r="AD71" i="6"/>
  <c r="AE71" i="6" s="1"/>
  <c r="AB71" i="6"/>
  <c r="O71" i="6"/>
  <c r="AD70" i="6"/>
  <c r="AE70" i="6" s="1"/>
  <c r="AB70" i="6"/>
  <c r="O70" i="6"/>
  <c r="AD69" i="6"/>
  <c r="AE69" i="6" s="1"/>
  <c r="AB69" i="6"/>
  <c r="O69" i="6"/>
  <c r="AD68" i="6"/>
  <c r="AE68" i="6" s="1"/>
  <c r="AB68" i="6"/>
  <c r="O68" i="6"/>
  <c r="AD67" i="6"/>
  <c r="AE67" i="6" s="1"/>
  <c r="AB67" i="6"/>
  <c r="O67" i="6"/>
  <c r="AD66" i="6"/>
  <c r="AE66" i="6" s="1"/>
  <c r="X65" i="6"/>
  <c r="W65" i="6"/>
  <c r="U65" i="6"/>
  <c r="Q65" i="6"/>
  <c r="Q103" i="6" s="1"/>
  <c r="M65" i="6"/>
  <c r="K65" i="6"/>
  <c r="K103" i="6" s="1"/>
  <c r="I65" i="6"/>
  <c r="G65" i="6"/>
  <c r="E65" i="6"/>
  <c r="E103" i="6" s="1"/>
  <c r="C65" i="6"/>
  <c r="AD64" i="6"/>
  <c r="AE64" i="6" s="1"/>
  <c r="AB64" i="6"/>
  <c r="O64" i="6"/>
  <c r="AD63" i="6"/>
  <c r="AE63" i="6" s="1"/>
  <c r="O63" i="6"/>
  <c r="AE62" i="6"/>
  <c r="AD62" i="6"/>
  <c r="AB62" i="6"/>
  <c r="O62" i="6"/>
  <c r="AD61" i="6"/>
  <c r="AE61" i="6" s="1"/>
  <c r="AB61" i="6"/>
  <c r="O61" i="6"/>
  <c r="AD60" i="6"/>
  <c r="AE60" i="6" s="1"/>
  <c r="AD59" i="6"/>
  <c r="X59" i="6"/>
  <c r="W59" i="6"/>
  <c r="U59" i="6"/>
  <c r="AE59" i="6" s="1"/>
  <c r="Q59" i="6"/>
  <c r="M59" i="6"/>
  <c r="M103" i="6" s="1"/>
  <c r="K59" i="6"/>
  <c r="I59" i="6"/>
  <c r="G59" i="6"/>
  <c r="E59" i="6"/>
  <c r="C59" i="6"/>
  <c r="AE58" i="6"/>
  <c r="AD58" i="6"/>
  <c r="AB58" i="6"/>
  <c r="O58" i="6"/>
  <c r="AD57" i="6"/>
  <c r="AE57" i="6" s="1"/>
  <c r="AB57" i="6"/>
  <c r="O57" i="6"/>
  <c r="AD56" i="6"/>
  <c r="AE56" i="6" s="1"/>
  <c r="AB56" i="6"/>
  <c r="O56" i="6"/>
  <c r="AD55" i="6"/>
  <c r="AE55" i="6" s="1"/>
  <c r="AB55" i="6"/>
  <c r="O55" i="6"/>
  <c r="AD54" i="6"/>
  <c r="AE54" i="6" s="1"/>
  <c r="AB54" i="6"/>
  <c r="O54" i="6"/>
  <c r="AD51" i="6"/>
  <c r="AE51" i="6" s="1"/>
  <c r="X50" i="6"/>
  <c r="W50" i="6"/>
  <c r="U50" i="6"/>
  <c r="Q50" i="6"/>
  <c r="M50" i="6"/>
  <c r="K50" i="6"/>
  <c r="I50" i="6"/>
  <c r="G50" i="6"/>
  <c r="E50" i="6"/>
  <c r="AD49" i="6"/>
  <c r="AE49" i="6" s="1"/>
  <c r="AB49" i="6"/>
  <c r="O49" i="6"/>
  <c r="C49" i="6"/>
  <c r="C50" i="6" s="1"/>
  <c r="AD48" i="6"/>
  <c r="AE48" i="6" s="1"/>
  <c r="AB47" i="6"/>
  <c r="X47" i="6"/>
  <c r="W47" i="6"/>
  <c r="U47" i="6"/>
  <c r="Q47" i="6"/>
  <c r="M47" i="6"/>
  <c r="K47" i="6"/>
  <c r="I47" i="6"/>
  <c r="G47" i="6"/>
  <c r="E47" i="6"/>
  <c r="C47" i="6"/>
  <c r="AE46" i="6"/>
  <c r="AD46" i="6"/>
  <c r="AB46" i="6"/>
  <c r="O46" i="6"/>
  <c r="AD45" i="6"/>
  <c r="AE45" i="6" s="1"/>
  <c r="AB45" i="6"/>
  <c r="O45" i="6"/>
  <c r="AD44" i="6"/>
  <c r="AE44" i="6" s="1"/>
  <c r="AB44" i="6"/>
  <c r="O44" i="6"/>
  <c r="O47" i="6" s="1"/>
  <c r="AD42" i="6"/>
  <c r="AE42" i="6" s="1"/>
  <c r="X41" i="6"/>
  <c r="W41" i="6"/>
  <c r="U41" i="6"/>
  <c r="Q41" i="6"/>
  <c r="M41" i="6"/>
  <c r="K41" i="6"/>
  <c r="I41" i="6"/>
  <c r="G41" i="6"/>
  <c r="E41" i="6"/>
  <c r="C41" i="6"/>
  <c r="AD40" i="6"/>
  <c r="AE40" i="6" s="1"/>
  <c r="AB40" i="6"/>
  <c r="O40" i="6"/>
  <c r="AD39" i="6"/>
  <c r="AE39" i="6" s="1"/>
  <c r="AB39" i="6"/>
  <c r="O39" i="6"/>
  <c r="AD38" i="6"/>
  <c r="AE38" i="6" s="1"/>
  <c r="AB38" i="6"/>
  <c r="O38" i="6"/>
  <c r="AE37" i="6"/>
  <c r="AD37" i="6"/>
  <c r="X36" i="6"/>
  <c r="W36" i="6"/>
  <c r="U36" i="6"/>
  <c r="Q36" i="6"/>
  <c r="M36" i="6"/>
  <c r="K36" i="6"/>
  <c r="I36" i="6"/>
  <c r="G36" i="6"/>
  <c r="E36" i="6"/>
  <c r="C36" i="6"/>
  <c r="AD35" i="6"/>
  <c r="AE35" i="6" s="1"/>
  <c r="AB35" i="6"/>
  <c r="O35" i="6"/>
  <c r="AD34" i="6"/>
  <c r="AE34" i="6" s="1"/>
  <c r="AB34" i="6"/>
  <c r="O34" i="6"/>
  <c r="AD33" i="6"/>
  <c r="AE33" i="6" s="1"/>
  <c r="AB32" i="6"/>
  <c r="X32" i="6"/>
  <c r="W32" i="6"/>
  <c r="U32" i="6"/>
  <c r="Q32" i="6"/>
  <c r="M32" i="6"/>
  <c r="K32" i="6"/>
  <c r="I32" i="6"/>
  <c r="G32" i="6"/>
  <c r="E32" i="6"/>
  <c r="C32" i="6"/>
  <c r="AD31" i="6"/>
  <c r="AE31" i="6" s="1"/>
  <c r="AB31" i="6"/>
  <c r="O31" i="6"/>
  <c r="AD30" i="6"/>
  <c r="AE30" i="6" s="1"/>
  <c r="AB30" i="6"/>
  <c r="O30" i="6"/>
  <c r="AD29" i="6"/>
  <c r="AE29" i="6" s="1"/>
  <c r="AB29" i="6"/>
  <c r="O29" i="6"/>
  <c r="AD28" i="6"/>
  <c r="AE28" i="6" s="1"/>
  <c r="X27" i="6"/>
  <c r="U27" i="6"/>
  <c r="Q27" i="6"/>
  <c r="M27" i="6"/>
  <c r="K27" i="6"/>
  <c r="I27" i="6"/>
  <c r="G27" i="6"/>
  <c r="E27" i="6"/>
  <c r="C27" i="6"/>
  <c r="AD26" i="6"/>
  <c r="AE26" i="6" s="1"/>
  <c r="AB26" i="6"/>
  <c r="O26" i="6"/>
  <c r="AD25" i="6"/>
  <c r="AE25" i="6" s="1"/>
  <c r="AB25" i="6"/>
  <c r="O25" i="6"/>
  <c r="C25" i="6"/>
  <c r="AD24" i="6"/>
  <c r="AE24" i="6" s="1"/>
  <c r="AB24" i="6"/>
  <c r="O24" i="6"/>
  <c r="AD23" i="6"/>
  <c r="AE23" i="6" s="1"/>
  <c r="AB23" i="6"/>
  <c r="O23" i="6"/>
  <c r="AE22" i="6"/>
  <c r="AD22" i="6"/>
  <c r="AB22" i="6"/>
  <c r="O22" i="6"/>
  <c r="AD21" i="6"/>
  <c r="AE21" i="6" s="1"/>
  <c r="X20" i="6"/>
  <c r="W20" i="6"/>
  <c r="U20" i="6"/>
  <c r="Q20" i="6"/>
  <c r="M20" i="6"/>
  <c r="K20" i="6"/>
  <c r="I20" i="6"/>
  <c r="G20" i="6"/>
  <c r="E20" i="6"/>
  <c r="AD19" i="6"/>
  <c r="AE19" i="6" s="1"/>
  <c r="AB19" i="6"/>
  <c r="O19" i="6"/>
  <c r="C19" i="6"/>
  <c r="AD18" i="6"/>
  <c r="AE18" i="6" s="1"/>
  <c r="AB18" i="6"/>
  <c r="O18" i="6"/>
  <c r="O20" i="6" s="1"/>
  <c r="AD17" i="6"/>
  <c r="AE17" i="6" s="1"/>
  <c r="AB16" i="6"/>
  <c r="X16" i="6"/>
  <c r="W16" i="6"/>
  <c r="U16" i="6"/>
  <c r="Q16" i="6"/>
  <c r="M16" i="6"/>
  <c r="K16" i="6"/>
  <c r="I16" i="6"/>
  <c r="G16" i="6"/>
  <c r="E16" i="6"/>
  <c r="C16" i="6"/>
  <c r="AD15" i="6"/>
  <c r="AE15" i="6" s="1"/>
  <c r="AB15" i="6"/>
  <c r="O15" i="6"/>
  <c r="AD14" i="6"/>
  <c r="AE14" i="6" s="1"/>
  <c r="AB14" i="6"/>
  <c r="O14" i="6"/>
  <c r="AB13" i="6"/>
  <c r="O13" i="6"/>
  <c r="AD13" i="6" s="1"/>
  <c r="AE13" i="6" s="1"/>
  <c r="AB12" i="6"/>
  <c r="O12" i="6"/>
  <c r="AD12" i="6" s="1"/>
  <c r="AE12" i="6" s="1"/>
  <c r="AB11" i="6"/>
  <c r="O11" i="6"/>
  <c r="AB10" i="6"/>
  <c r="O10" i="6"/>
  <c r="AD10" i="6" s="1"/>
  <c r="AE10" i="6" s="1"/>
  <c r="AE9" i="6"/>
  <c r="AB9" i="6"/>
  <c r="O9" i="6"/>
  <c r="AD9" i="6" s="1"/>
  <c r="AD8" i="6"/>
  <c r="AE8" i="6" s="1"/>
  <c r="AB8" i="6"/>
  <c r="O8" i="6"/>
  <c r="O27" i="6" l="1"/>
  <c r="AB102" i="6"/>
  <c r="O59" i="6"/>
  <c r="U103" i="6"/>
  <c r="AB27" i="6"/>
  <c r="AD41" i="6"/>
  <c r="AD47" i="6"/>
  <c r="AE47" i="6" s="1"/>
  <c r="W103" i="6"/>
  <c r="W52" i="6"/>
  <c r="N20" i="6"/>
  <c r="N50" i="6"/>
  <c r="N32" i="6"/>
  <c r="Y65" i="6"/>
  <c r="N27" i="6"/>
  <c r="AB20" i="6"/>
  <c r="AD27" i="6"/>
  <c r="AE27" i="6" s="1"/>
  <c r="O36" i="6"/>
  <c r="N41" i="6"/>
  <c r="AB50" i="6"/>
  <c r="H65" i="6"/>
  <c r="G52" i="6"/>
  <c r="AB36" i="6"/>
  <c r="O41" i="6"/>
  <c r="E52" i="6"/>
  <c r="F103" i="6" s="1"/>
  <c r="O16" i="6"/>
  <c r="M52" i="6"/>
  <c r="X52" i="6"/>
  <c r="Y16" i="6"/>
  <c r="C20" i="6"/>
  <c r="C52" i="6" s="1"/>
  <c r="AB41" i="6"/>
  <c r="I52" i="6"/>
  <c r="J20" i="6" s="1"/>
  <c r="AB59" i="6"/>
  <c r="AD65" i="6"/>
  <c r="AE65" i="6" s="1"/>
  <c r="H102" i="6"/>
  <c r="O102" i="6"/>
  <c r="AD11" i="6"/>
  <c r="AE11" i="6" s="1"/>
  <c r="N16" i="6"/>
  <c r="U52" i="6"/>
  <c r="O32" i="6"/>
  <c r="AD32" i="6"/>
  <c r="AE32" i="6" s="1"/>
  <c r="AD36" i="6"/>
  <c r="AE36" i="6" s="1"/>
  <c r="AD50" i="6"/>
  <c r="AE50" i="6" s="1"/>
  <c r="O50" i="6"/>
  <c r="Y50" i="6"/>
  <c r="K52" i="6"/>
  <c r="O103" i="6"/>
  <c r="N65" i="6"/>
  <c r="C102" i="6"/>
  <c r="Z65" i="6"/>
  <c r="I103" i="6"/>
  <c r="X103" i="6"/>
  <c r="AD16" i="6"/>
  <c r="AE16" i="6" s="1"/>
  <c r="AE41" i="6"/>
  <c r="Y47" i="6"/>
  <c r="G103" i="6"/>
  <c r="H103" i="6" s="1"/>
  <c r="AB63" i="6"/>
  <c r="O65" i="6"/>
  <c r="R102" i="6"/>
  <c r="N102" i="6"/>
  <c r="V20" i="6" l="1"/>
  <c r="V79" i="6"/>
  <c r="Z103" i="6"/>
  <c r="V27" i="6"/>
  <c r="F27" i="6"/>
  <c r="D50" i="6"/>
  <c r="D65" i="6"/>
  <c r="D101" i="6"/>
  <c r="D41" i="6"/>
  <c r="J27" i="6"/>
  <c r="F102" i="6"/>
  <c r="J50" i="6"/>
  <c r="J103" i="6"/>
  <c r="J102" i="6"/>
  <c r="W105" i="6"/>
  <c r="L98" i="6"/>
  <c r="L94" i="6"/>
  <c r="L90" i="6"/>
  <c r="L86" i="6"/>
  <c r="L82" i="6"/>
  <c r="L74" i="6"/>
  <c r="L70" i="6"/>
  <c r="L64" i="6"/>
  <c r="L63" i="6"/>
  <c r="L57" i="6"/>
  <c r="L40" i="6"/>
  <c r="L101" i="6"/>
  <c r="L96" i="6"/>
  <c r="L89" i="6"/>
  <c r="L87" i="6"/>
  <c r="L80" i="6"/>
  <c r="L50" i="6"/>
  <c r="L34" i="6"/>
  <c r="L26" i="6"/>
  <c r="L19" i="6"/>
  <c r="L18" i="6"/>
  <c r="L12" i="6"/>
  <c r="L8" i="6"/>
  <c r="L99" i="6"/>
  <c r="L92" i="6"/>
  <c r="L85" i="6"/>
  <c r="L83" i="6"/>
  <c r="L77" i="6"/>
  <c r="L76" i="6"/>
  <c r="L75" i="6"/>
  <c r="L73" i="6"/>
  <c r="L72" i="6"/>
  <c r="L71" i="6"/>
  <c r="L69" i="6"/>
  <c r="L68" i="6"/>
  <c r="L67" i="6"/>
  <c r="L58" i="6"/>
  <c r="L56" i="6"/>
  <c r="L55" i="6"/>
  <c r="L54" i="6"/>
  <c r="L52" i="6"/>
  <c r="L61" i="6"/>
  <c r="L38" i="6"/>
  <c r="L35" i="6"/>
  <c r="L24" i="6"/>
  <c r="L23" i="6"/>
  <c r="L22" i="6"/>
  <c r="L15" i="6"/>
  <c r="L14" i="6"/>
  <c r="K105" i="6"/>
  <c r="L95" i="6"/>
  <c r="L78" i="6"/>
  <c r="L62" i="6"/>
  <c r="L49" i="6"/>
  <c r="L45" i="6"/>
  <c r="L31" i="6"/>
  <c r="L30" i="6"/>
  <c r="L29" i="6"/>
  <c r="L59" i="6"/>
  <c r="L47" i="6"/>
  <c r="L16" i="6"/>
  <c r="L9" i="6"/>
  <c r="L100" i="6"/>
  <c r="L97" i="6"/>
  <c r="L93" i="6"/>
  <c r="L91" i="6"/>
  <c r="L88" i="6"/>
  <c r="L84" i="6"/>
  <c r="L81" i="6"/>
  <c r="L46" i="6"/>
  <c r="L44" i="6"/>
  <c r="L39" i="6"/>
  <c r="L32" i="6"/>
  <c r="L25" i="6"/>
  <c r="L13" i="6"/>
  <c r="L11" i="6"/>
  <c r="L10" i="6"/>
  <c r="Z105" i="6"/>
  <c r="AA97" i="6"/>
  <c r="AA93" i="6"/>
  <c r="AA89" i="6"/>
  <c r="AA85" i="6"/>
  <c r="AA81" i="6"/>
  <c r="AA100" i="6"/>
  <c r="AA96" i="6"/>
  <c r="AA92" i="6"/>
  <c r="AA88" i="6"/>
  <c r="AA84" i="6"/>
  <c r="AA80" i="6"/>
  <c r="AA73" i="6"/>
  <c r="AA69" i="6"/>
  <c r="AA62" i="6"/>
  <c r="AA56" i="6"/>
  <c r="AB52" i="6"/>
  <c r="AA49" i="6"/>
  <c r="AA46" i="6"/>
  <c r="AA39" i="6"/>
  <c r="AA101" i="6"/>
  <c r="AA94" i="6"/>
  <c r="AA87" i="6"/>
  <c r="AA77" i="6"/>
  <c r="AA75" i="6"/>
  <c r="AA74" i="6"/>
  <c r="AA71" i="6"/>
  <c r="AA70" i="6"/>
  <c r="AA67" i="6"/>
  <c r="AA61" i="6"/>
  <c r="AA58" i="6"/>
  <c r="AA57" i="6"/>
  <c r="AA54" i="6"/>
  <c r="AA40" i="6"/>
  <c r="AA31" i="6"/>
  <c r="AA25" i="6"/>
  <c r="AA24" i="6"/>
  <c r="AA15" i="6"/>
  <c r="AA11" i="6"/>
  <c r="AA99" i="6"/>
  <c r="AA90" i="6"/>
  <c r="AA83" i="6"/>
  <c r="AA64" i="6"/>
  <c r="AA45" i="6"/>
  <c r="AA38" i="6"/>
  <c r="AA35" i="6"/>
  <c r="AA29" i="6"/>
  <c r="AA20" i="6"/>
  <c r="AA91" i="6"/>
  <c r="AA55" i="6"/>
  <c r="AA27" i="6"/>
  <c r="AA19" i="6"/>
  <c r="AA10" i="6"/>
  <c r="AA9" i="6"/>
  <c r="AA8" i="6"/>
  <c r="AA98" i="6"/>
  <c r="AA95" i="6"/>
  <c r="AA86" i="6"/>
  <c r="AA82" i="6"/>
  <c r="AA78" i="6"/>
  <c r="AA41" i="6"/>
  <c r="AA26" i="6"/>
  <c r="AA23" i="6"/>
  <c r="AA18" i="6"/>
  <c r="AA14" i="6"/>
  <c r="AA13" i="6"/>
  <c r="AA12" i="6"/>
  <c r="AA76" i="6"/>
  <c r="AA72" i="6"/>
  <c r="AA68" i="6"/>
  <c r="AA52" i="6"/>
  <c r="AA44" i="6"/>
  <c r="AA34" i="6"/>
  <c r="AA30" i="6"/>
  <c r="AA22" i="6"/>
  <c r="AA16" i="6"/>
  <c r="L65" i="6"/>
  <c r="AA102" i="6"/>
  <c r="AA59" i="6"/>
  <c r="Q105" i="6"/>
  <c r="R98" i="6"/>
  <c r="R94" i="6"/>
  <c r="R90" i="6"/>
  <c r="R86" i="6"/>
  <c r="R82" i="6"/>
  <c r="R77" i="6"/>
  <c r="R74" i="6"/>
  <c r="R70" i="6"/>
  <c r="R64" i="6"/>
  <c r="R63" i="6"/>
  <c r="R57" i="6"/>
  <c r="R52" i="6"/>
  <c r="R40" i="6"/>
  <c r="R96" i="6"/>
  <c r="R95" i="6"/>
  <c r="R93" i="6"/>
  <c r="R80" i="6"/>
  <c r="R78" i="6"/>
  <c r="R46" i="6"/>
  <c r="R44" i="6"/>
  <c r="R36" i="6"/>
  <c r="R34" i="6"/>
  <c r="R26" i="6"/>
  <c r="R19" i="6"/>
  <c r="R18" i="6"/>
  <c r="R12" i="6"/>
  <c r="R8" i="6"/>
  <c r="R101" i="6"/>
  <c r="R92" i="6"/>
  <c r="R91" i="6"/>
  <c r="R89" i="6"/>
  <c r="R76" i="6"/>
  <c r="R72" i="6"/>
  <c r="R68" i="6"/>
  <c r="R59" i="6"/>
  <c r="R55" i="6"/>
  <c r="R100" i="6"/>
  <c r="R99" i="6"/>
  <c r="R88" i="6"/>
  <c r="R87" i="6"/>
  <c r="R84" i="6"/>
  <c r="R83" i="6"/>
  <c r="R25" i="6"/>
  <c r="R23" i="6"/>
  <c r="R14" i="6"/>
  <c r="R13" i="6"/>
  <c r="R11" i="6"/>
  <c r="R97" i="6"/>
  <c r="R85" i="6"/>
  <c r="R81" i="6"/>
  <c r="R73" i="6"/>
  <c r="R69" i="6"/>
  <c r="R61" i="6"/>
  <c r="R58" i="6"/>
  <c r="R39" i="6"/>
  <c r="R38" i="6"/>
  <c r="R35" i="6"/>
  <c r="R30" i="6"/>
  <c r="R24" i="6"/>
  <c r="R22" i="6"/>
  <c r="R15" i="6"/>
  <c r="R45" i="6"/>
  <c r="R31" i="6"/>
  <c r="R29" i="6"/>
  <c r="R75" i="6"/>
  <c r="R71" i="6"/>
  <c r="R67" i="6"/>
  <c r="R62" i="6"/>
  <c r="R56" i="6"/>
  <c r="R50" i="6"/>
  <c r="R49" i="6"/>
  <c r="R27" i="6"/>
  <c r="R10" i="6"/>
  <c r="R9" i="6"/>
  <c r="L102" i="6"/>
  <c r="L20" i="6"/>
  <c r="R32" i="6"/>
  <c r="R41" i="6"/>
  <c r="V99" i="6"/>
  <c r="V95" i="6"/>
  <c r="V91" i="6"/>
  <c r="V87" i="6"/>
  <c r="V83" i="6"/>
  <c r="V78" i="6"/>
  <c r="V101" i="6"/>
  <c r="V75" i="6"/>
  <c r="V71" i="6"/>
  <c r="V67" i="6"/>
  <c r="V58" i="6"/>
  <c r="V54" i="6"/>
  <c r="V44" i="6"/>
  <c r="V35" i="6"/>
  <c r="V92" i="6"/>
  <c r="V89" i="6"/>
  <c r="V86" i="6"/>
  <c r="V76" i="6"/>
  <c r="V72" i="6"/>
  <c r="V68" i="6"/>
  <c r="V55" i="6"/>
  <c r="V38" i="6"/>
  <c r="V29" i="6"/>
  <c r="V22" i="6"/>
  <c r="V13" i="6"/>
  <c r="V9" i="6"/>
  <c r="U105" i="6"/>
  <c r="V98" i="6"/>
  <c r="V88" i="6"/>
  <c r="V85" i="6"/>
  <c r="V82" i="6"/>
  <c r="V73" i="6"/>
  <c r="V69" i="6"/>
  <c r="V61" i="6"/>
  <c r="V56" i="6"/>
  <c r="V50" i="6"/>
  <c r="V49" i="6"/>
  <c r="V97" i="6"/>
  <c r="V93" i="6"/>
  <c r="V90" i="6"/>
  <c r="V81" i="6"/>
  <c r="V57" i="6"/>
  <c r="V47" i="6"/>
  <c r="V46" i="6"/>
  <c r="V39" i="6"/>
  <c r="V32" i="6"/>
  <c r="V30" i="6"/>
  <c r="V26" i="6"/>
  <c r="V24" i="6"/>
  <c r="V18" i="6"/>
  <c r="V15" i="6"/>
  <c r="V12" i="6"/>
  <c r="V94" i="6"/>
  <c r="V77" i="6"/>
  <c r="V59" i="6"/>
  <c r="V52" i="6"/>
  <c r="V45" i="6"/>
  <c r="V34" i="6"/>
  <c r="V31" i="6"/>
  <c r="V102" i="6"/>
  <c r="V74" i="6"/>
  <c r="V70" i="6"/>
  <c r="V62" i="6"/>
  <c r="V10" i="6"/>
  <c r="V100" i="6"/>
  <c r="V96" i="6"/>
  <c r="V84" i="6"/>
  <c r="V80" i="6"/>
  <c r="V64" i="6"/>
  <c r="V63" i="6"/>
  <c r="V40" i="6"/>
  <c r="V36" i="6"/>
  <c r="V25" i="6"/>
  <c r="V23" i="6"/>
  <c r="V19" i="6"/>
  <c r="V16" i="6"/>
  <c r="V14" i="6"/>
  <c r="V11" i="6"/>
  <c r="V8" i="6"/>
  <c r="Y101" i="6"/>
  <c r="Y100" i="6"/>
  <c r="Y96" i="6"/>
  <c r="Y92" i="6"/>
  <c r="Y88" i="6"/>
  <c r="Y84" i="6"/>
  <c r="Y80" i="6"/>
  <c r="X105" i="6"/>
  <c r="Y102" i="6"/>
  <c r="Y76" i="6"/>
  <c r="Y72" i="6"/>
  <c r="Y68" i="6"/>
  <c r="Y61" i="6"/>
  <c r="Y55" i="6"/>
  <c r="Y45" i="6"/>
  <c r="Y38" i="6"/>
  <c r="Y98" i="6"/>
  <c r="Y91" i="6"/>
  <c r="Y85" i="6"/>
  <c r="Y82" i="6"/>
  <c r="Y73" i="6"/>
  <c r="Y69" i="6"/>
  <c r="Y56" i="6"/>
  <c r="Y49" i="6"/>
  <c r="Y39" i="6"/>
  <c r="Y35" i="6"/>
  <c r="Y30" i="6"/>
  <c r="Y23" i="6"/>
  <c r="Y14" i="6"/>
  <c r="Y10" i="6"/>
  <c r="Y97" i="6"/>
  <c r="Y94" i="6"/>
  <c r="Y87" i="6"/>
  <c r="Y81" i="6"/>
  <c r="Y77" i="6"/>
  <c r="Y75" i="6"/>
  <c r="Y74" i="6"/>
  <c r="Y71" i="6"/>
  <c r="Y70" i="6"/>
  <c r="Y67" i="6"/>
  <c r="Y62" i="6"/>
  <c r="Y58" i="6"/>
  <c r="Y57" i="6"/>
  <c r="Y54" i="6"/>
  <c r="Y52" i="6"/>
  <c r="Y44" i="6"/>
  <c r="Y36" i="6"/>
  <c r="Y34" i="6"/>
  <c r="Y31" i="6"/>
  <c r="Y22" i="6"/>
  <c r="Y29" i="6"/>
  <c r="Y89" i="6"/>
  <c r="Y64" i="6"/>
  <c r="Y63" i="6"/>
  <c r="Y40" i="6"/>
  <c r="Y25" i="6"/>
  <c r="Y19" i="6"/>
  <c r="Y11" i="6"/>
  <c r="Y9" i="6"/>
  <c r="Y8" i="6"/>
  <c r="Y99" i="6"/>
  <c r="Y95" i="6"/>
  <c r="Y93" i="6"/>
  <c r="Y90" i="6"/>
  <c r="Y86" i="6"/>
  <c r="Y83" i="6"/>
  <c r="Y78" i="6"/>
  <c r="Y46" i="6"/>
  <c r="Y27" i="6"/>
  <c r="Y26" i="6"/>
  <c r="Y24" i="6"/>
  <c r="Y18" i="6"/>
  <c r="Y15" i="6"/>
  <c r="Y13" i="6"/>
  <c r="Y12" i="6"/>
  <c r="AA103" i="6"/>
  <c r="AB103" i="6"/>
  <c r="H101" i="6"/>
  <c r="H100" i="6"/>
  <c r="H96" i="6"/>
  <c r="H92" i="6"/>
  <c r="H88" i="6"/>
  <c r="H84" i="6"/>
  <c r="H80" i="6"/>
  <c r="H99" i="6"/>
  <c r="H98" i="6"/>
  <c r="H95" i="6"/>
  <c r="H94" i="6"/>
  <c r="H91" i="6"/>
  <c r="H90" i="6"/>
  <c r="H87" i="6"/>
  <c r="H86" i="6"/>
  <c r="H83" i="6"/>
  <c r="H82" i="6"/>
  <c r="H78" i="6"/>
  <c r="H76" i="6"/>
  <c r="H72" i="6"/>
  <c r="H68" i="6"/>
  <c r="H61" i="6"/>
  <c r="H55" i="6"/>
  <c r="H45" i="6"/>
  <c r="H38" i="6"/>
  <c r="G105" i="6"/>
  <c r="H93" i="6"/>
  <c r="H64" i="6"/>
  <c r="H63" i="6"/>
  <c r="H52" i="6"/>
  <c r="H50" i="6"/>
  <c r="H46" i="6"/>
  <c r="H30" i="6"/>
  <c r="H23" i="6"/>
  <c r="H14" i="6"/>
  <c r="H10" i="6"/>
  <c r="H89" i="6"/>
  <c r="H97" i="6"/>
  <c r="H81" i="6"/>
  <c r="H57" i="6"/>
  <c r="H44" i="6"/>
  <c r="H40" i="6"/>
  <c r="H39" i="6"/>
  <c r="H25" i="6"/>
  <c r="H19" i="6"/>
  <c r="H11" i="6"/>
  <c r="H9" i="6"/>
  <c r="H8" i="6"/>
  <c r="H59" i="6"/>
  <c r="H58" i="6"/>
  <c r="H56" i="6"/>
  <c r="H54" i="6"/>
  <c r="H26" i="6"/>
  <c r="H24" i="6"/>
  <c r="H18" i="6"/>
  <c r="H15" i="6"/>
  <c r="H13" i="6"/>
  <c r="H12" i="6"/>
  <c r="H74" i="6"/>
  <c r="H70" i="6"/>
  <c r="H62" i="6"/>
  <c r="H49" i="6"/>
  <c r="H47" i="6"/>
  <c r="H35" i="6"/>
  <c r="H34" i="6"/>
  <c r="H31" i="6"/>
  <c r="H22" i="6"/>
  <c r="H16" i="6"/>
  <c r="H85" i="6"/>
  <c r="H77" i="6"/>
  <c r="H75" i="6"/>
  <c r="H73" i="6"/>
  <c r="H71" i="6"/>
  <c r="H69" i="6"/>
  <c r="H67" i="6"/>
  <c r="H32" i="6"/>
  <c r="H29" i="6"/>
  <c r="Y59" i="6"/>
  <c r="H41" i="6"/>
  <c r="D98" i="6"/>
  <c r="D94" i="6"/>
  <c r="D90" i="6"/>
  <c r="D86" i="6"/>
  <c r="D82" i="6"/>
  <c r="D74" i="6"/>
  <c r="D70" i="6"/>
  <c r="D64" i="6"/>
  <c r="D63" i="6"/>
  <c r="D57" i="6"/>
  <c r="D40" i="6"/>
  <c r="D97" i="6"/>
  <c r="D95" i="6"/>
  <c r="D88" i="6"/>
  <c r="D81" i="6"/>
  <c r="D78" i="6"/>
  <c r="D77" i="6"/>
  <c r="D76" i="6"/>
  <c r="D75" i="6"/>
  <c r="D73" i="6"/>
  <c r="D72" i="6"/>
  <c r="D71" i="6"/>
  <c r="D69" i="6"/>
  <c r="D68" i="6"/>
  <c r="D67" i="6"/>
  <c r="D58" i="6"/>
  <c r="D56" i="6"/>
  <c r="D55" i="6"/>
  <c r="D54" i="6"/>
  <c r="D49" i="6"/>
  <c r="D39" i="6"/>
  <c r="D38" i="6"/>
  <c r="D34" i="6"/>
  <c r="D26" i="6"/>
  <c r="D18" i="6"/>
  <c r="D12" i="6"/>
  <c r="D8" i="6"/>
  <c r="D100" i="6"/>
  <c r="D93" i="6"/>
  <c r="D91" i="6"/>
  <c r="D84" i="6"/>
  <c r="D62" i="6"/>
  <c r="D61" i="6"/>
  <c r="D85" i="6"/>
  <c r="D59" i="6"/>
  <c r="D31" i="6"/>
  <c r="D30" i="6"/>
  <c r="D29" i="6"/>
  <c r="D92" i="6"/>
  <c r="D89" i="6"/>
  <c r="D46" i="6"/>
  <c r="D44" i="6"/>
  <c r="D9" i="6"/>
  <c r="D96" i="6"/>
  <c r="D87" i="6"/>
  <c r="D80" i="6"/>
  <c r="AD52" i="6"/>
  <c r="AE52" i="6" s="1"/>
  <c r="D47" i="6"/>
  <c r="D25" i="6"/>
  <c r="D16" i="6"/>
  <c r="D13" i="6"/>
  <c r="D11" i="6"/>
  <c r="D10" i="6"/>
  <c r="D99" i="6"/>
  <c r="D83" i="6"/>
  <c r="D52" i="6"/>
  <c r="D45" i="6"/>
  <c r="D36" i="6"/>
  <c r="D35" i="6"/>
  <c r="D32" i="6"/>
  <c r="D24" i="6"/>
  <c r="D23" i="6"/>
  <c r="D22" i="6"/>
  <c r="D15" i="6"/>
  <c r="D14" i="6"/>
  <c r="R20" i="6"/>
  <c r="Y20" i="6"/>
  <c r="V41" i="6"/>
  <c r="Y103" i="6"/>
  <c r="AA63" i="6"/>
  <c r="AD102" i="6"/>
  <c r="AE102" i="6" s="1"/>
  <c r="D102" i="6"/>
  <c r="L41" i="6"/>
  <c r="V103" i="6"/>
  <c r="C103" i="6"/>
  <c r="D20" i="6"/>
  <c r="AD20" i="6"/>
  <c r="AE20" i="6" s="1"/>
  <c r="R16" i="6"/>
  <c r="R65" i="6"/>
  <c r="F99" i="6"/>
  <c r="F95" i="6"/>
  <c r="F91" i="6"/>
  <c r="F87" i="6"/>
  <c r="F83" i="6"/>
  <c r="F78" i="6"/>
  <c r="F100" i="6"/>
  <c r="F97" i="6"/>
  <c r="F96" i="6"/>
  <c r="F93" i="6"/>
  <c r="F92" i="6"/>
  <c r="F89" i="6"/>
  <c r="F88" i="6"/>
  <c r="F85" i="6"/>
  <c r="F84" i="6"/>
  <c r="F81" i="6"/>
  <c r="F80" i="6"/>
  <c r="F75" i="6"/>
  <c r="F71" i="6"/>
  <c r="F67" i="6"/>
  <c r="F58" i="6"/>
  <c r="F54" i="6"/>
  <c r="F52" i="6"/>
  <c r="F44" i="6"/>
  <c r="F86" i="6"/>
  <c r="F74" i="6"/>
  <c r="F70" i="6"/>
  <c r="F62" i="6"/>
  <c r="F61" i="6"/>
  <c r="F57" i="6"/>
  <c r="F40" i="6"/>
  <c r="F36" i="6"/>
  <c r="F35" i="6"/>
  <c r="F29" i="6"/>
  <c r="F22" i="6"/>
  <c r="F13" i="6"/>
  <c r="F9" i="6"/>
  <c r="E105" i="6"/>
  <c r="F98" i="6"/>
  <c r="F82" i="6"/>
  <c r="F64" i="6"/>
  <c r="F63" i="6"/>
  <c r="F59" i="6"/>
  <c r="F77" i="6"/>
  <c r="F73" i="6"/>
  <c r="F69" i="6"/>
  <c r="F65" i="6"/>
  <c r="F47" i="6"/>
  <c r="F46" i="6"/>
  <c r="F55" i="6"/>
  <c r="F39" i="6"/>
  <c r="F25" i="6"/>
  <c r="F19" i="6"/>
  <c r="F11" i="6"/>
  <c r="F10" i="6"/>
  <c r="F8" i="6"/>
  <c r="F56" i="6"/>
  <c r="F45" i="6"/>
  <c r="F38" i="6"/>
  <c r="F26" i="6"/>
  <c r="F24" i="6"/>
  <c r="F23" i="6"/>
  <c r="F18" i="6"/>
  <c r="F15" i="6"/>
  <c r="F14" i="6"/>
  <c r="F12" i="6"/>
  <c r="F101" i="6"/>
  <c r="F94" i="6"/>
  <c r="F90" i="6"/>
  <c r="F76" i="6"/>
  <c r="F72" i="6"/>
  <c r="F68" i="6"/>
  <c r="F50" i="6"/>
  <c r="F49" i="6"/>
  <c r="F34" i="6"/>
  <c r="F31" i="6"/>
  <c r="F30" i="6"/>
  <c r="F20" i="6"/>
  <c r="D27" i="6"/>
  <c r="H20" i="6"/>
  <c r="L103" i="6"/>
  <c r="AA50" i="6"/>
  <c r="AA36" i="6"/>
  <c r="H27" i="6"/>
  <c r="H36" i="6"/>
  <c r="Y41" i="6"/>
  <c r="V65" i="6"/>
  <c r="AB65" i="6"/>
  <c r="AA65" i="6"/>
  <c r="F41" i="6"/>
  <c r="L27" i="6"/>
  <c r="I105" i="6"/>
  <c r="J97" i="6"/>
  <c r="J93" i="6"/>
  <c r="J89" i="6"/>
  <c r="J85" i="6"/>
  <c r="J81" i="6"/>
  <c r="J77" i="6"/>
  <c r="J73" i="6"/>
  <c r="J69" i="6"/>
  <c r="J62" i="6"/>
  <c r="J56" i="6"/>
  <c r="J52" i="6"/>
  <c r="J49" i="6"/>
  <c r="J46" i="6"/>
  <c r="J39" i="6"/>
  <c r="J100" i="6"/>
  <c r="J98" i="6"/>
  <c r="J91" i="6"/>
  <c r="J84" i="6"/>
  <c r="J82" i="6"/>
  <c r="J45" i="6"/>
  <c r="J44" i="6"/>
  <c r="J36" i="6"/>
  <c r="J31" i="6"/>
  <c r="J25" i="6"/>
  <c r="J24" i="6"/>
  <c r="J15" i="6"/>
  <c r="J11" i="6"/>
  <c r="J101" i="6"/>
  <c r="J96" i="6"/>
  <c r="J94" i="6"/>
  <c r="J87" i="6"/>
  <c r="J80" i="6"/>
  <c r="J59" i="6"/>
  <c r="J92" i="6"/>
  <c r="J88" i="6"/>
  <c r="J58" i="6"/>
  <c r="J55" i="6"/>
  <c r="J54" i="6"/>
  <c r="J47" i="6"/>
  <c r="J26" i="6"/>
  <c r="J18" i="6"/>
  <c r="J13" i="6"/>
  <c r="J12" i="6"/>
  <c r="J10" i="6"/>
  <c r="J74" i="6"/>
  <c r="J70" i="6"/>
  <c r="J61" i="6"/>
  <c r="J41" i="6"/>
  <c r="J38" i="6"/>
  <c r="J35" i="6"/>
  <c r="J34" i="6"/>
  <c r="J23" i="6"/>
  <c r="J22" i="6"/>
  <c r="J14" i="6"/>
  <c r="J99" i="6"/>
  <c r="J95" i="6"/>
  <c r="J90" i="6"/>
  <c r="J86" i="6"/>
  <c r="J83" i="6"/>
  <c r="J78" i="6"/>
  <c r="J76" i="6"/>
  <c r="J75" i="6"/>
  <c r="J72" i="6"/>
  <c r="J71" i="6"/>
  <c r="J68" i="6"/>
  <c r="J67" i="6"/>
  <c r="J64" i="6"/>
  <c r="J63" i="6"/>
  <c r="J30" i="6"/>
  <c r="J29" i="6"/>
  <c r="J57" i="6"/>
  <c r="J40" i="6"/>
  <c r="J19" i="6"/>
  <c r="J9" i="6"/>
  <c r="J8" i="6"/>
  <c r="N99" i="6"/>
  <c r="N95" i="6"/>
  <c r="N91" i="6"/>
  <c r="N87" i="6"/>
  <c r="N83" i="6"/>
  <c r="N78" i="6"/>
  <c r="M105" i="6"/>
  <c r="N101" i="6"/>
  <c r="N75" i="6"/>
  <c r="N71" i="6"/>
  <c r="N67" i="6"/>
  <c r="N58" i="6"/>
  <c r="N54" i="6"/>
  <c r="N52" i="6"/>
  <c r="N44" i="6"/>
  <c r="N94" i="6"/>
  <c r="N92" i="6"/>
  <c r="N85" i="6"/>
  <c r="N77" i="6"/>
  <c r="N76" i="6"/>
  <c r="N73" i="6"/>
  <c r="N72" i="6"/>
  <c r="N69" i="6"/>
  <c r="N68" i="6"/>
  <c r="N56" i="6"/>
  <c r="N55" i="6"/>
  <c r="N49" i="6"/>
  <c r="N39" i="6"/>
  <c r="N38" i="6"/>
  <c r="N36" i="6"/>
  <c r="N35" i="6"/>
  <c r="N29" i="6"/>
  <c r="N22" i="6"/>
  <c r="N13" i="6"/>
  <c r="N9" i="6"/>
  <c r="N97" i="6"/>
  <c r="N90" i="6"/>
  <c r="N88" i="6"/>
  <c r="N81" i="6"/>
  <c r="N74" i="6"/>
  <c r="N70" i="6"/>
  <c r="N62" i="6"/>
  <c r="N61" i="6"/>
  <c r="N59" i="6"/>
  <c r="N57" i="6"/>
  <c r="N98" i="6"/>
  <c r="N89" i="6"/>
  <c r="N82" i="6"/>
  <c r="N47" i="6"/>
  <c r="N45" i="6"/>
  <c r="N34" i="6"/>
  <c r="N31" i="6"/>
  <c r="N30" i="6"/>
  <c r="N96" i="6"/>
  <c r="N86" i="6"/>
  <c r="N80" i="6"/>
  <c r="N64" i="6"/>
  <c r="N63" i="6"/>
  <c r="N51" i="6"/>
  <c r="N103" i="6"/>
  <c r="N100" i="6"/>
  <c r="N93" i="6"/>
  <c r="N84" i="6"/>
  <c r="N46" i="6"/>
  <c r="N40" i="6"/>
  <c r="N25" i="6"/>
  <c r="N19" i="6"/>
  <c r="N11" i="6"/>
  <c r="N10" i="6"/>
  <c r="N8" i="6"/>
  <c r="N26" i="6"/>
  <c r="N24" i="6"/>
  <c r="N23" i="6"/>
  <c r="N18" i="6"/>
  <c r="N15" i="6"/>
  <c r="N14" i="6"/>
  <c r="N12" i="6"/>
  <c r="O52" i="6"/>
  <c r="P102" i="6" s="1"/>
  <c r="P16" i="6"/>
  <c r="J65" i="6"/>
  <c r="R47" i="6"/>
  <c r="Y32" i="6"/>
  <c r="D19" i="6"/>
  <c r="R103" i="6"/>
  <c r="J32" i="6"/>
  <c r="F16" i="6"/>
  <c r="AA32" i="6"/>
  <c r="AA47" i="6"/>
  <c r="F32" i="6"/>
  <c r="J16" i="6"/>
  <c r="L36" i="6"/>
  <c r="R9" i="4" l="1"/>
  <c r="R7" i="4"/>
  <c r="P103" i="6"/>
  <c r="P36" i="6"/>
  <c r="P65" i="6"/>
  <c r="P41" i="6"/>
  <c r="D103" i="6"/>
  <c r="AD103" i="6"/>
  <c r="AE103" i="6" s="1"/>
  <c r="P100" i="6"/>
  <c r="P84" i="6"/>
  <c r="P45" i="6"/>
  <c r="P96" i="6"/>
  <c r="P80" i="6"/>
  <c r="O105" i="6"/>
  <c r="P76" i="6"/>
  <c r="P75" i="6"/>
  <c r="P72" i="6"/>
  <c r="P71" i="6"/>
  <c r="P68" i="6"/>
  <c r="P67" i="6"/>
  <c r="P40" i="6"/>
  <c r="P10" i="6"/>
  <c r="P101" i="6"/>
  <c r="P88" i="6"/>
  <c r="P57" i="6"/>
  <c r="P23" i="6"/>
  <c r="P14" i="6"/>
  <c r="P92" i="6"/>
  <c r="P61" i="6"/>
  <c r="P58" i="6"/>
  <c r="P55" i="6"/>
  <c r="P54" i="6"/>
  <c r="P52" i="6"/>
  <c r="P38" i="6"/>
  <c r="P30" i="6"/>
  <c r="P74" i="6"/>
  <c r="P70" i="6"/>
  <c r="P47" i="6"/>
  <c r="P29" i="6"/>
  <c r="P20" i="6"/>
  <c r="P24" i="6"/>
  <c r="P77" i="6"/>
  <c r="P18" i="6"/>
  <c r="P25" i="6"/>
  <c r="P56" i="6"/>
  <c r="P62" i="6"/>
  <c r="P90" i="6"/>
  <c r="P81" i="6"/>
  <c r="P97" i="6"/>
  <c r="P19" i="6"/>
  <c r="P27" i="6"/>
  <c r="P59" i="6"/>
  <c r="P82" i="6"/>
  <c r="P91" i="6"/>
  <c r="P11" i="6"/>
  <c r="P87" i="6"/>
  <c r="P49" i="6"/>
  <c r="P78" i="6"/>
  <c r="P99" i="6"/>
  <c r="P85" i="6"/>
  <c r="P34" i="6"/>
  <c r="P26" i="6"/>
  <c r="P98" i="6"/>
  <c r="P15" i="6"/>
  <c r="P39" i="6"/>
  <c r="P69" i="6"/>
  <c r="P94" i="6"/>
  <c r="P12" i="6"/>
  <c r="P44" i="6"/>
  <c r="P8" i="6"/>
  <c r="P63" i="6"/>
  <c r="P86" i="6"/>
  <c r="P89" i="6"/>
  <c r="P35" i="6"/>
  <c r="P31" i="6"/>
  <c r="P22" i="6"/>
  <c r="P73" i="6"/>
  <c r="P13" i="6"/>
  <c r="P46" i="6"/>
  <c r="P9" i="6"/>
  <c r="P64" i="6"/>
  <c r="P95" i="6"/>
  <c r="P83" i="6"/>
  <c r="P93" i="6"/>
  <c r="P50" i="6"/>
  <c r="P32" i="6"/>
  <c r="C105" i="6"/>
  <c r="Z27" i="3"/>
  <c r="Q27" i="3" l="1"/>
  <c r="Q16" i="3"/>
  <c r="Q102" i="3"/>
  <c r="Q65" i="3"/>
  <c r="Q59" i="3"/>
  <c r="Q50" i="3"/>
  <c r="Q47" i="3"/>
  <c r="Q41" i="3"/>
  <c r="Q36" i="3"/>
  <c r="Q32" i="3"/>
  <c r="Q20" i="3"/>
  <c r="Q52" i="3" l="1"/>
  <c r="Q103" i="3"/>
  <c r="J7" i="4" s="1"/>
  <c r="R52" i="3"/>
  <c r="K5" i="4" s="1"/>
  <c r="R68" i="3"/>
  <c r="R100" i="3"/>
  <c r="R46" i="3"/>
  <c r="R99" i="3"/>
  <c r="R65" i="3"/>
  <c r="R24" i="3"/>
  <c r="R62" i="3"/>
  <c r="R40" i="3"/>
  <c r="R58" i="3"/>
  <c r="R36" i="3"/>
  <c r="R57" i="3"/>
  <c r="R98" i="3"/>
  <c r="R73" i="3"/>
  <c r="R64" i="3"/>
  <c r="R32" i="3"/>
  <c r="R23" i="3"/>
  <c r="R89" i="3"/>
  <c r="R81" i="3"/>
  <c r="R54" i="3"/>
  <c r="R41" i="3"/>
  <c r="R12" i="3"/>
  <c r="R20" i="3"/>
  <c r="R95" i="3"/>
  <c r="R87" i="3"/>
  <c r="R61" i="3"/>
  <c r="R50" i="3"/>
  <c r="R19" i="3"/>
  <c r="R10" i="3"/>
  <c r="R86" i="3"/>
  <c r="R77" i="3"/>
  <c r="R49" i="3"/>
  <c r="R38" i="3"/>
  <c r="R9" i="3"/>
  <c r="AB8" i="3"/>
  <c r="Q105" i="3" l="1"/>
  <c r="J9" i="4" s="1"/>
  <c r="R34" i="3"/>
  <c r="R74" i="3"/>
  <c r="R15" i="3"/>
  <c r="R67" i="3"/>
  <c r="R101" i="3"/>
  <c r="R85" i="3"/>
  <c r="R71" i="3"/>
  <c r="R18" i="3"/>
  <c r="R59" i="3"/>
  <c r="R94" i="3"/>
  <c r="R29" i="3"/>
  <c r="R70" i="3"/>
  <c r="R11" i="3"/>
  <c r="R22" i="3"/>
  <c r="R63" i="3"/>
  <c r="R97" i="3"/>
  <c r="R44" i="3"/>
  <c r="R82" i="3"/>
  <c r="R84" i="3"/>
  <c r="R76" i="3"/>
  <c r="R88" i="3"/>
  <c r="R45" i="3"/>
  <c r="R83" i="3"/>
  <c r="R25" i="3"/>
  <c r="R75" i="3"/>
  <c r="R26" i="3"/>
  <c r="R93" i="3"/>
  <c r="R96" i="3"/>
  <c r="R27" i="3"/>
  <c r="R69" i="3"/>
  <c r="R103" i="3"/>
  <c r="K7" i="4" s="1"/>
  <c r="R39" i="3"/>
  <c r="R78" i="3"/>
  <c r="R80" i="3"/>
  <c r="R31" i="3"/>
  <c r="R72" i="3"/>
  <c r="R13" i="3"/>
  <c r="R55" i="3"/>
  <c r="R90" i="3"/>
  <c r="R16" i="3"/>
  <c r="R102" i="3"/>
  <c r="R14" i="3"/>
  <c r="R56" i="3"/>
  <c r="R91" i="3"/>
  <c r="R35" i="3"/>
  <c r="R92" i="3"/>
  <c r="R47" i="3"/>
  <c r="R30" i="3"/>
  <c r="R8" i="3"/>
  <c r="J5" i="4"/>
  <c r="AB80" i="3"/>
  <c r="AB67" i="3"/>
  <c r="AB69" i="3"/>
  <c r="AB70" i="3"/>
  <c r="AB71" i="3"/>
  <c r="AB72" i="3"/>
  <c r="AB73" i="3"/>
  <c r="AB74" i="3"/>
  <c r="AB75" i="3"/>
  <c r="AB76" i="3"/>
  <c r="AB77" i="3"/>
  <c r="AB78" i="3"/>
  <c r="AB81" i="3"/>
  <c r="AB82" i="3"/>
  <c r="AB83" i="3"/>
  <c r="AB84" i="3"/>
  <c r="AB85" i="3"/>
  <c r="AB86" i="3"/>
  <c r="AB87" i="3"/>
  <c r="AB88" i="3"/>
  <c r="AB89" i="3"/>
  <c r="AB90" i="3"/>
  <c r="AB91" i="3"/>
  <c r="AB92" i="3"/>
  <c r="AB93" i="3"/>
  <c r="AB94" i="3"/>
  <c r="AB95" i="3"/>
  <c r="AB96" i="3"/>
  <c r="AB97" i="3"/>
  <c r="AB98" i="3"/>
  <c r="AB99" i="3"/>
  <c r="AB100" i="3"/>
  <c r="AB101" i="3"/>
  <c r="AB68" i="3"/>
  <c r="I59" i="3"/>
  <c r="Z47" i="3"/>
  <c r="X47" i="3"/>
  <c r="U47" i="3"/>
  <c r="M47" i="3"/>
  <c r="K47" i="3"/>
  <c r="I47" i="3"/>
  <c r="AB47" i="3" l="1"/>
  <c r="AB24" i="3"/>
  <c r="Z65" i="3"/>
  <c r="Z59" i="3"/>
  <c r="Z50" i="3"/>
  <c r="Z41" i="3"/>
  <c r="Z36" i="3"/>
  <c r="Z32" i="3"/>
  <c r="AB26" i="3"/>
  <c r="Z20" i="3"/>
  <c r="Z16" i="3"/>
  <c r="Z103" i="3" l="1"/>
  <c r="Z52" i="3"/>
  <c r="AA9" i="3" l="1"/>
  <c r="AA13" i="3"/>
  <c r="AA18" i="3"/>
  <c r="AA23" i="3"/>
  <c r="AA27" i="3"/>
  <c r="AA32" i="3"/>
  <c r="AA38" i="3"/>
  <c r="AA46" i="3"/>
  <c r="AA49" i="3"/>
  <c r="AA55" i="3"/>
  <c r="AA59" i="3"/>
  <c r="AA64" i="3"/>
  <c r="AA70" i="3"/>
  <c r="AA74" i="3"/>
  <c r="AA78" i="3"/>
  <c r="AA83" i="3"/>
  <c r="AA87" i="3"/>
  <c r="AA91" i="3"/>
  <c r="AA99" i="3"/>
  <c r="AA24" i="3"/>
  <c r="AA44" i="3"/>
  <c r="AA56" i="3"/>
  <c r="AA67" i="3"/>
  <c r="AA80" i="3"/>
  <c r="AA84" i="3"/>
  <c r="AA96" i="3"/>
  <c r="AA97" i="3"/>
  <c r="AA10" i="3"/>
  <c r="AA14" i="3"/>
  <c r="AA29" i="3"/>
  <c r="AA39" i="3"/>
  <c r="AA71" i="3"/>
  <c r="AA92" i="3"/>
  <c r="AA81" i="3"/>
  <c r="AA101" i="3"/>
  <c r="AA11" i="3"/>
  <c r="AA15" i="3"/>
  <c r="AA20" i="3"/>
  <c r="AA25" i="3"/>
  <c r="AA30" i="3"/>
  <c r="AA35" i="3"/>
  <c r="AA40" i="3"/>
  <c r="AA45" i="3"/>
  <c r="AA52" i="3"/>
  <c r="AA58" i="3"/>
  <c r="AA62" i="3"/>
  <c r="AA93" i="3"/>
  <c r="AA12" i="3"/>
  <c r="AA22" i="3"/>
  <c r="AA26" i="3"/>
  <c r="AA31" i="3"/>
  <c r="AA36" i="3"/>
  <c r="AA41" i="3"/>
  <c r="AA47" i="3"/>
  <c r="AA54" i="3"/>
  <c r="AA57" i="3"/>
  <c r="AA63" i="3"/>
  <c r="AA69" i="3"/>
  <c r="AA73" i="3"/>
  <c r="AA77" i="3"/>
  <c r="AA82" i="3"/>
  <c r="AA86" i="3"/>
  <c r="AA90" i="3"/>
  <c r="AA94" i="3"/>
  <c r="AA98" i="3"/>
  <c r="AA102" i="3"/>
  <c r="AA95" i="3"/>
  <c r="AA8" i="3"/>
  <c r="AA19" i="3"/>
  <c r="AA34" i="3"/>
  <c r="AA50" i="3"/>
  <c r="AA61" i="3"/>
  <c r="AA75" i="3"/>
  <c r="AA88" i="3"/>
  <c r="AA100" i="3"/>
  <c r="AA68" i="3"/>
  <c r="AA72" i="3"/>
  <c r="AA76" i="3"/>
  <c r="AA85" i="3"/>
  <c r="AA89" i="3"/>
  <c r="AA65" i="3"/>
  <c r="Z105" i="3"/>
  <c r="AA16" i="3"/>
  <c r="AA103" i="3"/>
  <c r="AB55" i="3"/>
  <c r="AB56" i="3"/>
  <c r="AB58" i="3"/>
  <c r="AB57" i="3"/>
  <c r="AB61" i="3"/>
  <c r="AB62" i="3"/>
  <c r="AB63" i="3"/>
  <c r="AB64" i="3"/>
  <c r="AB54" i="3"/>
  <c r="AB9" i="3"/>
  <c r="AB10" i="3"/>
  <c r="AB11" i="3"/>
  <c r="AB12" i="3"/>
  <c r="AB13" i="3"/>
  <c r="AB14" i="3"/>
  <c r="AB15" i="3"/>
  <c r="AB18" i="3"/>
  <c r="AB19" i="3"/>
  <c r="AB22" i="3"/>
  <c r="AB23" i="3"/>
  <c r="AB25" i="3"/>
  <c r="AB29" i="3"/>
  <c r="AB30" i="3"/>
  <c r="AB31" i="3"/>
  <c r="AB34" i="3"/>
  <c r="AB35" i="3"/>
  <c r="AB38" i="3"/>
  <c r="AB39" i="3"/>
  <c r="AB40" i="3"/>
  <c r="AB46" i="3"/>
  <c r="AB44" i="3"/>
  <c r="AB45" i="3"/>
  <c r="AB49" i="3"/>
  <c r="M27" i="3" l="1"/>
  <c r="X36" i="3" l="1"/>
  <c r="AB36" i="3" l="1"/>
  <c r="X32" i="3"/>
  <c r="X59" i="3"/>
  <c r="X102" i="3"/>
  <c r="AB102" i="3" s="1"/>
  <c r="X20" i="3"/>
  <c r="AB20" i="3" s="1"/>
  <c r="X16" i="3"/>
  <c r="AB16" i="3" s="1"/>
  <c r="X50" i="3"/>
  <c r="AB50" i="3" s="1"/>
  <c r="X27" i="3"/>
  <c r="AB27" i="3" s="1"/>
  <c r="X65" i="3"/>
  <c r="AB65" i="3" s="1"/>
  <c r="X41" i="3"/>
  <c r="AB41" i="3" s="1"/>
  <c r="O8" i="3"/>
  <c r="O68" i="3"/>
  <c r="O69" i="3"/>
  <c r="O70" i="3"/>
  <c r="O71" i="3"/>
  <c r="O72" i="3"/>
  <c r="O73" i="3"/>
  <c r="O74" i="3"/>
  <c r="O75" i="3"/>
  <c r="O76" i="3"/>
  <c r="O77" i="3"/>
  <c r="O78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67" i="3"/>
  <c r="O62" i="3"/>
  <c r="O63" i="3"/>
  <c r="O64" i="3"/>
  <c r="O61" i="3"/>
  <c r="O55" i="3"/>
  <c r="O56" i="3"/>
  <c r="O58" i="3"/>
  <c r="O57" i="3"/>
  <c r="O54" i="3"/>
  <c r="O49" i="3"/>
  <c r="O44" i="3"/>
  <c r="O45" i="3"/>
  <c r="O46" i="3"/>
  <c r="O40" i="3"/>
  <c r="O39" i="3"/>
  <c r="O35" i="3"/>
  <c r="O34" i="3"/>
  <c r="O31" i="3"/>
  <c r="O30" i="3"/>
  <c r="O29" i="3"/>
  <c r="O23" i="3"/>
  <c r="O24" i="3"/>
  <c r="O25" i="3"/>
  <c r="O26" i="3"/>
  <c r="O22" i="3"/>
  <c r="O19" i="3"/>
  <c r="O18" i="3"/>
  <c r="O9" i="3"/>
  <c r="O10" i="3"/>
  <c r="O11" i="3"/>
  <c r="O12" i="3"/>
  <c r="O13" i="3"/>
  <c r="O14" i="3"/>
  <c r="O15" i="3"/>
  <c r="M102" i="3"/>
  <c r="AB59" i="3" l="1"/>
  <c r="AB32" i="3"/>
  <c r="X103" i="3"/>
  <c r="X52" i="3"/>
  <c r="AD15" i="3"/>
  <c r="AE15" i="3" s="1"/>
  <c r="AD17" i="3"/>
  <c r="AE17" i="3" s="1"/>
  <c r="AD18" i="3"/>
  <c r="AE18" i="3" s="1"/>
  <c r="AD21" i="3"/>
  <c r="AE21" i="3" s="1"/>
  <c r="AD22" i="3"/>
  <c r="AE22" i="3" s="1"/>
  <c r="AD23" i="3"/>
  <c r="AE23" i="3" s="1"/>
  <c r="AD24" i="3"/>
  <c r="AE24" i="3" s="1"/>
  <c r="AD26" i="3"/>
  <c r="AE26" i="3" s="1"/>
  <c r="AD28" i="3"/>
  <c r="AE28" i="3" s="1"/>
  <c r="AD29" i="3"/>
  <c r="AE29" i="3" s="1"/>
  <c r="AD30" i="3"/>
  <c r="AE30" i="3" s="1"/>
  <c r="AD31" i="3"/>
  <c r="AE31" i="3" s="1"/>
  <c r="AD33" i="3"/>
  <c r="AE33" i="3" s="1"/>
  <c r="AD34" i="3"/>
  <c r="AE34" i="3" s="1"/>
  <c r="AD35" i="3"/>
  <c r="AE35" i="3" s="1"/>
  <c r="AD37" i="3"/>
  <c r="AE37" i="3" s="1"/>
  <c r="AD38" i="3"/>
  <c r="AE38" i="3" s="1"/>
  <c r="AD39" i="3"/>
  <c r="AE39" i="3" s="1"/>
  <c r="AD40" i="3"/>
  <c r="AE40" i="3" s="1"/>
  <c r="AD42" i="3"/>
  <c r="AE42" i="3" s="1"/>
  <c r="AD46" i="3"/>
  <c r="AE46" i="3" s="1"/>
  <c r="AD44" i="3"/>
  <c r="AE44" i="3" s="1"/>
  <c r="AD45" i="3"/>
  <c r="AE45" i="3" s="1"/>
  <c r="AD48" i="3"/>
  <c r="AE48" i="3" s="1"/>
  <c r="AD51" i="3"/>
  <c r="AE51" i="3" s="1"/>
  <c r="AD54" i="3"/>
  <c r="AE54" i="3" s="1"/>
  <c r="AD55" i="3"/>
  <c r="AE55" i="3" s="1"/>
  <c r="AD56" i="3"/>
  <c r="AE56" i="3" s="1"/>
  <c r="AD58" i="3"/>
  <c r="AE58" i="3" s="1"/>
  <c r="AD57" i="3"/>
  <c r="AE57" i="3" s="1"/>
  <c r="AD60" i="3"/>
  <c r="AE60" i="3" s="1"/>
  <c r="AD61" i="3"/>
  <c r="AE61" i="3" s="1"/>
  <c r="AD62" i="3"/>
  <c r="AE62" i="3" s="1"/>
  <c r="AD63" i="3"/>
  <c r="AE63" i="3" s="1"/>
  <c r="AD64" i="3"/>
  <c r="AE64" i="3" s="1"/>
  <c r="AD66" i="3"/>
  <c r="AE66" i="3" s="1"/>
  <c r="AD67" i="3"/>
  <c r="AE67" i="3" s="1"/>
  <c r="AD68" i="3"/>
  <c r="AE68" i="3" s="1"/>
  <c r="AD69" i="3"/>
  <c r="AE69" i="3" s="1"/>
  <c r="AD70" i="3"/>
  <c r="AE70" i="3" s="1"/>
  <c r="AD71" i="3"/>
  <c r="AE71" i="3" s="1"/>
  <c r="AD72" i="3"/>
  <c r="AE72" i="3" s="1"/>
  <c r="AD73" i="3"/>
  <c r="AE73" i="3" s="1"/>
  <c r="AD74" i="3"/>
  <c r="AE74" i="3" s="1"/>
  <c r="AD75" i="3"/>
  <c r="AE75" i="3" s="1"/>
  <c r="AD76" i="3"/>
  <c r="AE76" i="3" s="1"/>
  <c r="AD77" i="3"/>
  <c r="AE77" i="3" s="1"/>
  <c r="AD78" i="3"/>
  <c r="AE78" i="3" s="1"/>
  <c r="AD80" i="3"/>
  <c r="AE80" i="3" s="1"/>
  <c r="AD81" i="3"/>
  <c r="AE81" i="3" s="1"/>
  <c r="AD82" i="3"/>
  <c r="AE82" i="3" s="1"/>
  <c r="AD83" i="3"/>
  <c r="AE83" i="3" s="1"/>
  <c r="AD84" i="3"/>
  <c r="AE84" i="3" s="1"/>
  <c r="AD85" i="3"/>
  <c r="AE85" i="3" s="1"/>
  <c r="AD86" i="3"/>
  <c r="AE86" i="3" s="1"/>
  <c r="AD87" i="3"/>
  <c r="AE87" i="3" s="1"/>
  <c r="AD88" i="3"/>
  <c r="AE88" i="3" s="1"/>
  <c r="AD89" i="3"/>
  <c r="AE89" i="3" s="1"/>
  <c r="AD90" i="3"/>
  <c r="AE90" i="3" s="1"/>
  <c r="AD91" i="3"/>
  <c r="AE91" i="3" s="1"/>
  <c r="AD92" i="3"/>
  <c r="AE92" i="3" s="1"/>
  <c r="AD93" i="3"/>
  <c r="AE93" i="3" s="1"/>
  <c r="AD94" i="3"/>
  <c r="AE94" i="3" s="1"/>
  <c r="AD95" i="3"/>
  <c r="AE95" i="3" s="1"/>
  <c r="AD96" i="3"/>
  <c r="AE96" i="3" s="1"/>
  <c r="AD97" i="3"/>
  <c r="AE97" i="3" s="1"/>
  <c r="AD98" i="3"/>
  <c r="AE98" i="3" s="1"/>
  <c r="AD99" i="3"/>
  <c r="AE99" i="3" s="1"/>
  <c r="AD100" i="3"/>
  <c r="AE100" i="3" s="1"/>
  <c r="AD14" i="3"/>
  <c r="AE14" i="3" s="1"/>
  <c r="Y54" i="3" l="1"/>
  <c r="Y57" i="3"/>
  <c r="Y63" i="3"/>
  <c r="Y68" i="3"/>
  <c r="Y72" i="3"/>
  <c r="Y76" i="3"/>
  <c r="Y81" i="3"/>
  <c r="Y85" i="3"/>
  <c r="Y89" i="3"/>
  <c r="Y93" i="3"/>
  <c r="Y97" i="3"/>
  <c r="Y101" i="3"/>
  <c r="Y9" i="3"/>
  <c r="Y13" i="3"/>
  <c r="Y18" i="3"/>
  <c r="Y23" i="3"/>
  <c r="Y27" i="3"/>
  <c r="Y31" i="3"/>
  <c r="Y35" i="3"/>
  <c r="Y40" i="3"/>
  <c r="Y45" i="3"/>
  <c r="Y52" i="3"/>
  <c r="Y55" i="3"/>
  <c r="Y64" i="3"/>
  <c r="Y69" i="3"/>
  <c r="Y73" i="3"/>
  <c r="Y77" i="3"/>
  <c r="Y82" i="3"/>
  <c r="Y86" i="3"/>
  <c r="Y90" i="3"/>
  <c r="Y94" i="3"/>
  <c r="Y98" i="3"/>
  <c r="Y102" i="3"/>
  <c r="Y14" i="3"/>
  <c r="Y19" i="3"/>
  <c r="Y24" i="3"/>
  <c r="Y41" i="3"/>
  <c r="Y10" i="3"/>
  <c r="Y29" i="3"/>
  <c r="Y49" i="3"/>
  <c r="Y56" i="3"/>
  <c r="Y61" i="3"/>
  <c r="Y65" i="3"/>
  <c r="Y70" i="3"/>
  <c r="Y74" i="3"/>
  <c r="Y78" i="3"/>
  <c r="Y83" i="3"/>
  <c r="Y87" i="3"/>
  <c r="Y91" i="3"/>
  <c r="Y95" i="3"/>
  <c r="Y99" i="3"/>
  <c r="Y11" i="3"/>
  <c r="Y20" i="3"/>
  <c r="Y38" i="3"/>
  <c r="Y8" i="3"/>
  <c r="Y58" i="3"/>
  <c r="Y62" i="3"/>
  <c r="Y67" i="3"/>
  <c r="Y71" i="3"/>
  <c r="Y75" i="3"/>
  <c r="Y80" i="3"/>
  <c r="Y84" i="3"/>
  <c r="Y88" i="3"/>
  <c r="Y92" i="3"/>
  <c r="Y96" i="3"/>
  <c r="Y100" i="3"/>
  <c r="Y12" i="3"/>
  <c r="Y16" i="3"/>
  <c r="Y22" i="3"/>
  <c r="Y26" i="3"/>
  <c r="Y30" i="3"/>
  <c r="Y34" i="3"/>
  <c r="Y39" i="3"/>
  <c r="Y44" i="3"/>
  <c r="Y50" i="3"/>
  <c r="Y15" i="3"/>
  <c r="Y25" i="3"/>
  <c r="Y46" i="3"/>
  <c r="Y36" i="3"/>
  <c r="Y32" i="3"/>
  <c r="Y47" i="3"/>
  <c r="Y103" i="3"/>
  <c r="Y59" i="3"/>
  <c r="AB103" i="3"/>
  <c r="AB52" i="3"/>
  <c r="X105" i="3"/>
  <c r="O38" i="3"/>
  <c r="AD9" i="3"/>
  <c r="AE9" i="3" s="1"/>
  <c r="AD10" i="3"/>
  <c r="AE10" i="3" s="1"/>
  <c r="AD11" i="3"/>
  <c r="AE11" i="3" s="1"/>
  <c r="AD12" i="3"/>
  <c r="AE12" i="3" s="1"/>
  <c r="AD13" i="3"/>
  <c r="AE13" i="3" s="1"/>
  <c r="AD8" i="3"/>
  <c r="AE8" i="3" s="1"/>
  <c r="I102" i="3" l="1"/>
  <c r="I65" i="3"/>
  <c r="I50" i="3"/>
  <c r="I41" i="3"/>
  <c r="I36" i="3"/>
  <c r="I32" i="3"/>
  <c r="I27" i="3"/>
  <c r="I20" i="3"/>
  <c r="I16" i="3"/>
  <c r="I103" i="3" l="1"/>
  <c r="B7" i="4" s="1"/>
  <c r="I52" i="3"/>
  <c r="U102" i="3"/>
  <c r="U65" i="3"/>
  <c r="U59" i="3"/>
  <c r="U50" i="3"/>
  <c r="U41" i="3"/>
  <c r="U36" i="3"/>
  <c r="U32" i="3"/>
  <c r="U27" i="3"/>
  <c r="U20" i="3"/>
  <c r="U16" i="3"/>
  <c r="M65" i="3"/>
  <c r="M59" i="3"/>
  <c r="M50" i="3"/>
  <c r="M41" i="3"/>
  <c r="M36" i="3"/>
  <c r="M32" i="3"/>
  <c r="M20" i="3"/>
  <c r="M16" i="3"/>
  <c r="O102" i="3"/>
  <c r="O65" i="3"/>
  <c r="O59" i="3"/>
  <c r="O50" i="3"/>
  <c r="O47" i="3"/>
  <c r="O41" i="3"/>
  <c r="O36" i="3"/>
  <c r="O32" i="3"/>
  <c r="O27" i="3"/>
  <c r="O20" i="3"/>
  <c r="O16" i="3"/>
  <c r="J46" i="3" l="1"/>
  <c r="J47" i="3"/>
  <c r="M103" i="3"/>
  <c r="F7" i="4" s="1"/>
  <c r="O52" i="3"/>
  <c r="H5" i="4" s="1"/>
  <c r="B5" i="4"/>
  <c r="J103" i="3"/>
  <c r="C7" i="4" s="1"/>
  <c r="J67" i="3"/>
  <c r="J57" i="3"/>
  <c r="J69" i="3"/>
  <c r="J77" i="3"/>
  <c r="J90" i="3"/>
  <c r="J102" i="3"/>
  <c r="J15" i="3"/>
  <c r="J59" i="3"/>
  <c r="J74" i="3"/>
  <c r="J83" i="3"/>
  <c r="J95" i="3"/>
  <c r="J54" i="3"/>
  <c r="J29" i="3"/>
  <c r="J44" i="3"/>
  <c r="J12" i="3"/>
  <c r="J13" i="3"/>
  <c r="J70" i="3"/>
  <c r="J39" i="3"/>
  <c r="J96" i="3"/>
  <c r="J20" i="3"/>
  <c r="J35" i="3"/>
  <c r="J56" i="3"/>
  <c r="J61" i="3"/>
  <c r="J65" i="3"/>
  <c r="J71" i="3"/>
  <c r="J75" i="3"/>
  <c r="J80" i="3"/>
  <c r="J84" i="3"/>
  <c r="J92" i="3"/>
  <c r="J45" i="3"/>
  <c r="J58" i="3"/>
  <c r="J62" i="3"/>
  <c r="J68" i="3"/>
  <c r="J72" i="3"/>
  <c r="J76" i="3"/>
  <c r="J81" i="3"/>
  <c r="J85" i="3"/>
  <c r="J89" i="3"/>
  <c r="J93" i="3"/>
  <c r="J97" i="3"/>
  <c r="J101" i="3"/>
  <c r="J16" i="3"/>
  <c r="J22" i="3"/>
  <c r="J26" i="3"/>
  <c r="J31" i="3"/>
  <c r="J10" i="3"/>
  <c r="J14" i="3"/>
  <c r="J63" i="3"/>
  <c r="J73" i="3"/>
  <c r="J82" i="3"/>
  <c r="J86" i="3"/>
  <c r="J94" i="3"/>
  <c r="J98" i="3"/>
  <c r="J18" i="3"/>
  <c r="J23" i="3"/>
  <c r="J27" i="3"/>
  <c r="J38" i="3"/>
  <c r="J49" i="3"/>
  <c r="J11" i="3"/>
  <c r="J55" i="3"/>
  <c r="J64" i="3"/>
  <c r="J78" i="3"/>
  <c r="J87" i="3"/>
  <c r="J91" i="3"/>
  <c r="J99" i="3"/>
  <c r="J19" i="3"/>
  <c r="J24" i="3"/>
  <c r="J34" i="3"/>
  <c r="J52" i="3"/>
  <c r="C5" i="4" s="1"/>
  <c r="J8" i="3"/>
  <c r="J88" i="3"/>
  <c r="J100" i="3"/>
  <c r="J25" i="3"/>
  <c r="J30" i="3"/>
  <c r="J40" i="3"/>
  <c r="J9" i="3"/>
  <c r="J41" i="3"/>
  <c r="J50" i="3"/>
  <c r="J36" i="3"/>
  <c r="I105" i="3"/>
  <c r="B9" i="4" s="1"/>
  <c r="J32" i="3"/>
  <c r="U52" i="3"/>
  <c r="U103" i="3"/>
  <c r="M52" i="3"/>
  <c r="O103" i="3"/>
  <c r="H7" i="4" s="1"/>
  <c r="K50" i="3"/>
  <c r="V20" i="3" l="1"/>
  <c r="N8" i="3"/>
  <c r="N101" i="3"/>
  <c r="N57" i="3"/>
  <c r="V103" i="3"/>
  <c r="V50" i="3"/>
  <c r="V102" i="3"/>
  <c r="V27" i="3"/>
  <c r="V41" i="3"/>
  <c r="V59" i="3"/>
  <c r="V32" i="3"/>
  <c r="V57" i="3"/>
  <c r="V63" i="3"/>
  <c r="V68" i="3"/>
  <c r="V72" i="3"/>
  <c r="V76" i="3"/>
  <c r="V81" i="3"/>
  <c r="V85" i="3"/>
  <c r="V89" i="3"/>
  <c r="V93" i="3"/>
  <c r="V97" i="3"/>
  <c r="V101" i="3"/>
  <c r="V9" i="3"/>
  <c r="V13" i="3"/>
  <c r="V18" i="3"/>
  <c r="V23" i="3"/>
  <c r="V38" i="3"/>
  <c r="V46" i="3"/>
  <c r="V49" i="3"/>
  <c r="V64" i="3"/>
  <c r="V73" i="3"/>
  <c r="V82" i="3"/>
  <c r="V94" i="3"/>
  <c r="V14" i="3"/>
  <c r="V24" i="3"/>
  <c r="V34" i="3"/>
  <c r="V44" i="3"/>
  <c r="V56" i="3"/>
  <c r="V74" i="3"/>
  <c r="V83" i="3"/>
  <c r="V95" i="3"/>
  <c r="V99" i="3"/>
  <c r="V11" i="3"/>
  <c r="V25" i="3"/>
  <c r="V35" i="3"/>
  <c r="V45" i="3"/>
  <c r="V15" i="3"/>
  <c r="V87" i="3"/>
  <c r="V58" i="3"/>
  <c r="V62" i="3"/>
  <c r="V67" i="3"/>
  <c r="V71" i="3"/>
  <c r="V75" i="3"/>
  <c r="V80" i="3"/>
  <c r="V84" i="3"/>
  <c r="V88" i="3"/>
  <c r="V92" i="3"/>
  <c r="V96" i="3"/>
  <c r="V100" i="3"/>
  <c r="V54" i="3"/>
  <c r="V12" i="3"/>
  <c r="V22" i="3"/>
  <c r="V26" i="3"/>
  <c r="V31" i="3"/>
  <c r="V8" i="3"/>
  <c r="V55" i="3"/>
  <c r="V69" i="3"/>
  <c r="V77" i="3"/>
  <c r="V86" i="3"/>
  <c r="V90" i="3"/>
  <c r="V98" i="3"/>
  <c r="V10" i="3"/>
  <c r="V19" i="3"/>
  <c r="V29" i="3"/>
  <c r="V39" i="3"/>
  <c r="V61" i="3"/>
  <c r="V70" i="3"/>
  <c r="V78" i="3"/>
  <c r="V91" i="3"/>
  <c r="V30" i="3"/>
  <c r="V40" i="3"/>
  <c r="V52" i="3"/>
  <c r="V36" i="3"/>
  <c r="V47" i="3"/>
  <c r="V65" i="3"/>
  <c r="V16" i="3"/>
  <c r="F5" i="4"/>
  <c r="M105" i="3"/>
  <c r="F9" i="4" s="1"/>
  <c r="P16" i="3"/>
  <c r="P8" i="3"/>
  <c r="P68" i="3"/>
  <c r="P72" i="3"/>
  <c r="P76" i="3"/>
  <c r="P81" i="3"/>
  <c r="P85" i="3"/>
  <c r="P89" i="3"/>
  <c r="P93" i="3"/>
  <c r="P97" i="3"/>
  <c r="P101" i="3"/>
  <c r="P55" i="3"/>
  <c r="P59" i="3"/>
  <c r="P64" i="3"/>
  <c r="P11" i="3"/>
  <c r="P15" i="3"/>
  <c r="P20" i="3"/>
  <c r="P25" i="3"/>
  <c r="P30" i="3"/>
  <c r="P35" i="3"/>
  <c r="P40" i="3"/>
  <c r="P45" i="3"/>
  <c r="P96" i="3"/>
  <c r="P52" i="3"/>
  <c r="I5" i="4" s="1"/>
  <c r="P19" i="3"/>
  <c r="P34" i="3"/>
  <c r="P50" i="3"/>
  <c r="P69" i="3"/>
  <c r="P73" i="3"/>
  <c r="P77" i="3"/>
  <c r="P82" i="3"/>
  <c r="P86" i="3"/>
  <c r="P90" i="3"/>
  <c r="P94" i="3"/>
  <c r="P98" i="3"/>
  <c r="P102" i="3"/>
  <c r="P56" i="3"/>
  <c r="P61" i="3"/>
  <c r="P65" i="3"/>
  <c r="P12" i="3"/>
  <c r="P22" i="3"/>
  <c r="P26" i="3"/>
  <c r="P31" i="3"/>
  <c r="P36" i="3"/>
  <c r="P41" i="3"/>
  <c r="P47" i="3"/>
  <c r="P75" i="3"/>
  <c r="P84" i="3"/>
  <c r="P92" i="3"/>
  <c r="P67" i="3"/>
  <c r="P63" i="3"/>
  <c r="P14" i="3"/>
  <c r="P24" i="3"/>
  <c r="P39" i="3"/>
  <c r="P70" i="3"/>
  <c r="P74" i="3"/>
  <c r="P78" i="3"/>
  <c r="P83" i="3"/>
  <c r="P87" i="3"/>
  <c r="P91" i="3"/>
  <c r="P95" i="3"/>
  <c r="P99" i="3"/>
  <c r="P103" i="3"/>
  <c r="I7" i="4" s="1"/>
  <c r="P58" i="3"/>
  <c r="P62" i="3"/>
  <c r="P54" i="3"/>
  <c r="P9" i="3"/>
  <c r="P13" i="3"/>
  <c r="P18" i="3"/>
  <c r="P23" i="3"/>
  <c r="P27" i="3"/>
  <c r="P32" i="3"/>
  <c r="P38" i="3"/>
  <c r="P46" i="3"/>
  <c r="P49" i="3"/>
  <c r="P71" i="3"/>
  <c r="P80" i="3"/>
  <c r="P88" i="3"/>
  <c r="P100" i="3"/>
  <c r="P57" i="3"/>
  <c r="P10" i="3"/>
  <c r="P29" i="3"/>
  <c r="P44" i="3"/>
  <c r="N59" i="3"/>
  <c r="N64" i="3"/>
  <c r="N69" i="3"/>
  <c r="N73" i="3"/>
  <c r="N77" i="3"/>
  <c r="N82" i="3"/>
  <c r="N86" i="3"/>
  <c r="N90" i="3"/>
  <c r="N94" i="3"/>
  <c r="N98" i="3"/>
  <c r="N102" i="3"/>
  <c r="N10" i="3"/>
  <c r="N14" i="3"/>
  <c r="N19" i="3"/>
  <c r="N24" i="3"/>
  <c r="N29" i="3"/>
  <c r="N34" i="3"/>
  <c r="N39" i="3"/>
  <c r="N44" i="3"/>
  <c r="N50" i="3"/>
  <c r="N67" i="3"/>
  <c r="N80" i="3"/>
  <c r="N92" i="3"/>
  <c r="N54" i="3"/>
  <c r="N26" i="3"/>
  <c r="N41" i="3"/>
  <c r="N55" i="3"/>
  <c r="N61" i="3"/>
  <c r="N65" i="3"/>
  <c r="N70" i="3"/>
  <c r="N74" i="3"/>
  <c r="N78" i="3"/>
  <c r="N83" i="3"/>
  <c r="N87" i="3"/>
  <c r="N91" i="3"/>
  <c r="N95" i="3"/>
  <c r="N99" i="3"/>
  <c r="N103" i="3"/>
  <c r="G7" i="4" s="1"/>
  <c r="N11" i="3"/>
  <c r="N15" i="3"/>
  <c r="N20" i="3"/>
  <c r="N25" i="3"/>
  <c r="N30" i="3"/>
  <c r="N35" i="3"/>
  <c r="N40" i="3"/>
  <c r="N45" i="3"/>
  <c r="N51" i="3"/>
  <c r="N62" i="3"/>
  <c r="N75" i="3"/>
  <c r="N88" i="3"/>
  <c r="N100" i="3"/>
  <c r="N31" i="3"/>
  <c r="N47" i="3"/>
  <c r="N58" i="3"/>
  <c r="N63" i="3"/>
  <c r="N68" i="3"/>
  <c r="N72" i="3"/>
  <c r="N76" i="3"/>
  <c r="N81" i="3"/>
  <c r="N85" i="3"/>
  <c r="N89" i="3"/>
  <c r="N93" i="3"/>
  <c r="N97" i="3"/>
  <c r="N9" i="3"/>
  <c r="N13" i="3"/>
  <c r="N18" i="3"/>
  <c r="N23" i="3"/>
  <c r="N27" i="3"/>
  <c r="N32" i="3"/>
  <c r="N38" i="3"/>
  <c r="N46" i="3"/>
  <c r="N49" i="3"/>
  <c r="N56" i="3"/>
  <c r="N71" i="3"/>
  <c r="N84" i="3"/>
  <c r="N96" i="3"/>
  <c r="N12" i="3"/>
  <c r="N22" i="3"/>
  <c r="N36" i="3"/>
  <c r="N52" i="3"/>
  <c r="G5" i="4" s="1"/>
  <c r="N16" i="3"/>
  <c r="U105" i="3"/>
  <c r="O105" i="3"/>
  <c r="H9" i="4" s="1"/>
  <c r="C101" i="3"/>
  <c r="E102" i="3"/>
  <c r="C65" i="3"/>
  <c r="E65" i="3"/>
  <c r="C59" i="3"/>
  <c r="E59" i="3"/>
  <c r="C49" i="3"/>
  <c r="C19" i="3"/>
  <c r="E50" i="3"/>
  <c r="C47" i="3"/>
  <c r="E47" i="3"/>
  <c r="C41" i="3"/>
  <c r="E41" i="3"/>
  <c r="C36" i="3"/>
  <c r="E36" i="3"/>
  <c r="C32" i="3"/>
  <c r="E32" i="3"/>
  <c r="C25" i="3"/>
  <c r="E27" i="3"/>
  <c r="E20" i="3"/>
  <c r="C16" i="3"/>
  <c r="G16" i="3"/>
  <c r="E16" i="3"/>
  <c r="C27" i="3" l="1"/>
  <c r="AD25" i="3"/>
  <c r="AE25" i="3" s="1"/>
  <c r="C102" i="3"/>
  <c r="C103" i="3" s="1"/>
  <c r="AD101" i="3"/>
  <c r="AE101" i="3" s="1"/>
  <c r="C20" i="3"/>
  <c r="AD19" i="3"/>
  <c r="AE19" i="3" s="1"/>
  <c r="AD16" i="3"/>
  <c r="AE16" i="3" s="1"/>
  <c r="C50" i="3"/>
  <c r="AD49" i="3"/>
  <c r="AE49" i="3" s="1"/>
  <c r="E52" i="3"/>
  <c r="F16" i="3" s="1"/>
  <c r="E103" i="3"/>
  <c r="C52" i="3" l="1"/>
  <c r="D56" i="3" s="1"/>
  <c r="F65" i="3"/>
  <c r="F50" i="3"/>
  <c r="F27" i="3"/>
  <c r="F20" i="3"/>
  <c r="F59" i="3"/>
  <c r="F47" i="3"/>
  <c r="E105" i="3"/>
  <c r="F103" i="3"/>
  <c r="F55" i="3"/>
  <c r="F64" i="3"/>
  <c r="F69" i="3"/>
  <c r="F73" i="3"/>
  <c r="F77" i="3"/>
  <c r="F82" i="3"/>
  <c r="F86" i="3"/>
  <c r="F90" i="3"/>
  <c r="F94" i="3"/>
  <c r="F98" i="3"/>
  <c r="F11" i="3"/>
  <c r="F15" i="3"/>
  <c r="F25" i="3"/>
  <c r="F30" i="3"/>
  <c r="F35" i="3"/>
  <c r="F40" i="3"/>
  <c r="F45" i="3"/>
  <c r="F52" i="3"/>
  <c r="F56" i="3"/>
  <c r="F61" i="3"/>
  <c r="F70" i="3"/>
  <c r="F74" i="3"/>
  <c r="F78" i="3"/>
  <c r="F83" i="3"/>
  <c r="F87" i="3"/>
  <c r="F91" i="3"/>
  <c r="F95" i="3"/>
  <c r="F99" i="3"/>
  <c r="F12" i="3"/>
  <c r="F22" i="3"/>
  <c r="F26" i="3"/>
  <c r="F31" i="3"/>
  <c r="F41" i="3"/>
  <c r="F8" i="3"/>
  <c r="F58" i="3"/>
  <c r="F62" i="3"/>
  <c r="F67" i="3"/>
  <c r="F71" i="3"/>
  <c r="F75" i="3"/>
  <c r="F80" i="3"/>
  <c r="F84" i="3"/>
  <c r="F88" i="3"/>
  <c r="F92" i="3"/>
  <c r="F96" i="3"/>
  <c r="F100" i="3"/>
  <c r="F54" i="3"/>
  <c r="F9" i="3"/>
  <c r="F13" i="3"/>
  <c r="F18" i="3"/>
  <c r="F23" i="3"/>
  <c r="F32" i="3"/>
  <c r="F38" i="3"/>
  <c r="F46" i="3"/>
  <c r="F49" i="3"/>
  <c r="F57" i="3"/>
  <c r="F63" i="3"/>
  <c r="F68" i="3"/>
  <c r="F72" i="3"/>
  <c r="F76" i="3"/>
  <c r="F81" i="3"/>
  <c r="F85" i="3"/>
  <c r="F89" i="3"/>
  <c r="F93" i="3"/>
  <c r="F97" i="3"/>
  <c r="F101" i="3"/>
  <c r="F10" i="3"/>
  <c r="F14" i="3"/>
  <c r="F19" i="3"/>
  <c r="F24" i="3"/>
  <c r="F29" i="3"/>
  <c r="F34" i="3"/>
  <c r="F39" i="3"/>
  <c r="F44" i="3"/>
  <c r="F36" i="3"/>
  <c r="F102" i="3"/>
  <c r="D23" i="3"/>
  <c r="D30" i="3" l="1"/>
  <c r="D44" i="3"/>
  <c r="D26" i="3"/>
  <c r="D38" i="3"/>
  <c r="D27" i="3"/>
  <c r="D54" i="3"/>
  <c r="D94" i="3"/>
  <c r="D80" i="3"/>
  <c r="D16" i="3"/>
  <c r="D34" i="3"/>
  <c r="C105" i="3"/>
  <c r="D77" i="3"/>
  <c r="D58" i="3"/>
  <c r="D40" i="3"/>
  <c r="D10" i="3"/>
  <c r="D93" i="3"/>
  <c r="D8" i="3"/>
  <c r="D35" i="3"/>
  <c r="D24" i="3"/>
  <c r="D20" i="3"/>
  <c r="D98" i="3"/>
  <c r="D76" i="3"/>
  <c r="D99" i="3"/>
  <c r="D12" i="3"/>
  <c r="D11" i="3"/>
  <c r="D14" i="3"/>
  <c r="D18" i="3"/>
  <c r="D97" i="3"/>
  <c r="D96" i="3"/>
  <c r="D83" i="3"/>
  <c r="D69" i="3"/>
  <c r="D72" i="3"/>
  <c r="D75" i="3"/>
  <c r="D74" i="3"/>
  <c r="D59" i="3"/>
  <c r="D102" i="3"/>
  <c r="D86" i="3"/>
  <c r="D64" i="3"/>
  <c r="D89" i="3"/>
  <c r="D63" i="3"/>
  <c r="D92" i="3"/>
  <c r="D71" i="3"/>
  <c r="D91" i="3"/>
  <c r="D70" i="3"/>
  <c r="D31" i="3"/>
  <c r="D52" i="3"/>
  <c r="D15" i="3"/>
  <c r="D29" i="3"/>
  <c r="D49" i="3"/>
  <c r="D9" i="3"/>
  <c r="D32" i="3"/>
  <c r="D103" i="3"/>
  <c r="D82" i="3"/>
  <c r="D55" i="3"/>
  <c r="D81" i="3"/>
  <c r="D57" i="3"/>
  <c r="D88" i="3"/>
  <c r="D62" i="3"/>
  <c r="D87" i="3"/>
  <c r="D61" i="3"/>
  <c r="D50" i="3"/>
  <c r="D22" i="3"/>
  <c r="D45" i="3"/>
  <c r="D25" i="3"/>
  <c r="D39" i="3"/>
  <c r="D19" i="3"/>
  <c r="D46" i="3"/>
  <c r="D13" i="3"/>
  <c r="D65" i="3"/>
  <c r="D36" i="3"/>
  <c r="D47" i="3"/>
  <c r="D41" i="3"/>
  <c r="D90" i="3"/>
  <c r="D73" i="3"/>
  <c r="D101" i="3"/>
  <c r="D85" i="3"/>
  <c r="D68" i="3"/>
  <c r="D100" i="3"/>
  <c r="D84" i="3"/>
  <c r="D67" i="3"/>
  <c r="D95" i="3"/>
  <c r="D78" i="3"/>
  <c r="K102" i="3"/>
  <c r="G102" i="3"/>
  <c r="AD102" i="3" s="1"/>
  <c r="AE102" i="3" s="1"/>
  <c r="K65" i="3"/>
  <c r="G65" i="3"/>
  <c r="AD65" i="3" s="1"/>
  <c r="AE65" i="3" s="1"/>
  <c r="K59" i="3"/>
  <c r="G50" i="3"/>
  <c r="AD50" i="3" s="1"/>
  <c r="AE50" i="3" s="1"/>
  <c r="G47" i="3"/>
  <c r="AD47" i="3" s="1"/>
  <c r="AE47" i="3" s="1"/>
  <c r="K41" i="3"/>
  <c r="G41" i="3"/>
  <c r="AD41" i="3" s="1"/>
  <c r="AE41" i="3" s="1"/>
  <c r="K36" i="3"/>
  <c r="G36" i="3"/>
  <c r="AD36" i="3" s="1"/>
  <c r="AE36" i="3" s="1"/>
  <c r="K32" i="3"/>
  <c r="G32" i="3"/>
  <c r="AD32" i="3" s="1"/>
  <c r="AE32" i="3" s="1"/>
  <c r="K27" i="3"/>
  <c r="G27" i="3"/>
  <c r="AD27" i="3" s="1"/>
  <c r="AE27" i="3" s="1"/>
  <c r="K20" i="3"/>
  <c r="G20" i="3"/>
  <c r="AD20" i="3" s="1"/>
  <c r="AE20" i="3" s="1"/>
  <c r="K16" i="3"/>
  <c r="K52" i="3" l="1"/>
  <c r="L8" i="3" s="1"/>
  <c r="K103" i="3"/>
  <c r="D7" i="4" s="1"/>
  <c r="G52" i="3"/>
  <c r="AD52" i="3" s="1"/>
  <c r="AE52" i="3" s="1"/>
  <c r="D5" i="4" l="1"/>
  <c r="H65" i="3"/>
  <c r="H8" i="3"/>
  <c r="K105" i="3"/>
  <c r="D9" i="4" s="1"/>
  <c r="L65" i="3"/>
  <c r="H102" i="3"/>
  <c r="L27" i="3"/>
  <c r="L41" i="3"/>
  <c r="L32" i="3"/>
  <c r="L20" i="3"/>
  <c r="L47" i="3"/>
  <c r="L61" i="3"/>
  <c r="L70" i="3"/>
  <c r="L74" i="3"/>
  <c r="L78" i="3"/>
  <c r="L83" i="3"/>
  <c r="L87" i="3"/>
  <c r="L91" i="3"/>
  <c r="L95" i="3"/>
  <c r="L99" i="3"/>
  <c r="L57" i="3"/>
  <c r="L9" i="3"/>
  <c r="L13" i="3"/>
  <c r="L18" i="3"/>
  <c r="L23" i="3"/>
  <c r="L38" i="3"/>
  <c r="L44" i="3"/>
  <c r="L89" i="3"/>
  <c r="L56" i="3"/>
  <c r="L15" i="3"/>
  <c r="L35" i="3"/>
  <c r="L62" i="3"/>
  <c r="L67" i="3"/>
  <c r="L71" i="3"/>
  <c r="L75" i="3"/>
  <c r="L80" i="3"/>
  <c r="L84" i="3"/>
  <c r="L88" i="3"/>
  <c r="L92" i="3"/>
  <c r="L96" i="3"/>
  <c r="L100" i="3"/>
  <c r="L55" i="3"/>
  <c r="L10" i="3"/>
  <c r="L14" i="3"/>
  <c r="L19" i="3"/>
  <c r="L24" i="3"/>
  <c r="L29" i="3"/>
  <c r="L34" i="3"/>
  <c r="L39" i="3"/>
  <c r="L45" i="3"/>
  <c r="L52" i="3"/>
  <c r="E5" i="4" s="1"/>
  <c r="L11" i="3"/>
  <c r="L40" i="3"/>
  <c r="L63" i="3"/>
  <c r="L68" i="3"/>
  <c r="L72" i="3"/>
  <c r="L76" i="3"/>
  <c r="L81" i="3"/>
  <c r="L85" i="3"/>
  <c r="L93" i="3"/>
  <c r="L97" i="3"/>
  <c r="L54" i="3"/>
  <c r="L64" i="3"/>
  <c r="L69" i="3"/>
  <c r="L73" i="3"/>
  <c r="L77" i="3"/>
  <c r="L82" i="3"/>
  <c r="L86" i="3"/>
  <c r="L90" i="3"/>
  <c r="L94" i="3"/>
  <c r="L98" i="3"/>
  <c r="L58" i="3"/>
  <c r="L12" i="3"/>
  <c r="L22" i="3"/>
  <c r="L26" i="3"/>
  <c r="L31" i="3"/>
  <c r="L46" i="3"/>
  <c r="L49" i="3"/>
  <c r="L101" i="3"/>
  <c r="L25" i="3"/>
  <c r="L30" i="3"/>
  <c r="L59" i="3"/>
  <c r="L16" i="3"/>
  <c r="L50" i="3"/>
  <c r="L36" i="3"/>
  <c r="L102" i="3"/>
  <c r="L103" i="3"/>
  <c r="E7" i="4" s="1"/>
  <c r="H55" i="3"/>
  <c r="H64" i="3"/>
  <c r="H69" i="3"/>
  <c r="H73" i="3"/>
  <c r="H77" i="3"/>
  <c r="H82" i="3"/>
  <c r="H86" i="3"/>
  <c r="H90" i="3"/>
  <c r="H94" i="3"/>
  <c r="H98" i="3"/>
  <c r="H10" i="3"/>
  <c r="H14" i="3"/>
  <c r="H19" i="3"/>
  <c r="H24" i="3"/>
  <c r="H29" i="3"/>
  <c r="H34" i="3"/>
  <c r="H39" i="3"/>
  <c r="H44" i="3"/>
  <c r="H63" i="3"/>
  <c r="H72" i="3"/>
  <c r="H85" i="3"/>
  <c r="H97" i="3"/>
  <c r="H9" i="3"/>
  <c r="H18" i="3"/>
  <c r="H49" i="3"/>
  <c r="H56" i="3"/>
  <c r="H61" i="3"/>
  <c r="H70" i="3"/>
  <c r="H74" i="3"/>
  <c r="H78" i="3"/>
  <c r="H83" i="3"/>
  <c r="H87" i="3"/>
  <c r="H91" i="3"/>
  <c r="H95" i="3"/>
  <c r="H99" i="3"/>
  <c r="H11" i="3"/>
  <c r="H15" i="3"/>
  <c r="H25" i="3"/>
  <c r="H30" i="3"/>
  <c r="H35" i="3"/>
  <c r="H40" i="3"/>
  <c r="H45" i="3"/>
  <c r="H52" i="3"/>
  <c r="H68" i="3"/>
  <c r="H81" i="3"/>
  <c r="H93" i="3"/>
  <c r="H13" i="3"/>
  <c r="H46" i="3"/>
  <c r="H58" i="3"/>
  <c r="H62" i="3"/>
  <c r="H67" i="3"/>
  <c r="H71" i="3"/>
  <c r="H75" i="3"/>
  <c r="H80" i="3"/>
  <c r="H84" i="3"/>
  <c r="H88" i="3"/>
  <c r="H92" i="3"/>
  <c r="H96" i="3"/>
  <c r="H100" i="3"/>
  <c r="H54" i="3"/>
  <c r="H12" i="3"/>
  <c r="H16" i="3"/>
  <c r="H22" i="3"/>
  <c r="H26" i="3"/>
  <c r="H31" i="3"/>
  <c r="H57" i="3"/>
  <c r="H76" i="3"/>
  <c r="H89" i="3"/>
  <c r="H101" i="3"/>
  <c r="H23" i="3"/>
  <c r="H38" i="3"/>
  <c r="H36" i="3"/>
  <c r="H47" i="3"/>
  <c r="H27" i="3"/>
  <c r="H41" i="3"/>
  <c r="H50" i="3"/>
  <c r="H20" i="3"/>
  <c r="H32" i="3"/>
  <c r="G59" i="3"/>
  <c r="AD59" i="3" s="1"/>
  <c r="AE59" i="3" s="1"/>
  <c r="G103" i="3" l="1"/>
  <c r="AD103" i="3" s="1"/>
  <c r="AE103" i="3" s="1"/>
  <c r="H59" i="3"/>
  <c r="G105" i="3" l="1"/>
  <c r="H103" i="3"/>
</calcChain>
</file>

<file path=xl/sharedStrings.xml><?xml version="1.0" encoding="utf-8"?>
<sst xmlns="http://schemas.openxmlformats.org/spreadsheetml/2006/main" count="488" uniqueCount="212">
  <si>
    <t>Scenario:</t>
  </si>
  <si>
    <t>Year:</t>
  </si>
  <si>
    <t/>
  </si>
  <si>
    <t>Budget</t>
  </si>
  <si>
    <t>39050</t>
  </si>
  <si>
    <t>Revenue General</t>
  </si>
  <si>
    <t>39051</t>
  </si>
  <si>
    <t>Revenue On-line</t>
  </si>
  <si>
    <t>39100</t>
  </si>
  <si>
    <t>Revenue Direct Mail</t>
  </si>
  <si>
    <t>39101</t>
  </si>
  <si>
    <t>Telephone Fundraising</t>
  </si>
  <si>
    <t>39200</t>
  </si>
  <si>
    <t>Revenue Newsletter</t>
  </si>
  <si>
    <t>39250</t>
  </si>
  <si>
    <t>Revenue Remit</t>
  </si>
  <si>
    <t>39500</t>
  </si>
  <si>
    <t>Revenue Monthly Giving</t>
  </si>
  <si>
    <t>39560</t>
  </si>
  <si>
    <t>Revenue Major Gifts</t>
  </si>
  <si>
    <t>R_1010</t>
  </si>
  <si>
    <t>TOTAL COMMUNITY DONATIONS</t>
  </si>
  <si>
    <t>39052</t>
  </si>
  <si>
    <t>Work Place Giving</t>
  </si>
  <si>
    <t>39053</t>
  </si>
  <si>
    <t>Matching Funds</t>
  </si>
  <si>
    <t>R_1012</t>
  </si>
  <si>
    <t>TOTAL WORK PLACE GIVING</t>
  </si>
  <si>
    <t>39575</t>
  </si>
  <si>
    <t>Agency Relations Conf.</t>
  </si>
  <si>
    <t>39576</t>
  </si>
  <si>
    <t>Agency Revenue - Billed</t>
  </si>
  <si>
    <t>39577</t>
  </si>
  <si>
    <t>Bridges Revenue</t>
  </si>
  <si>
    <t>39600</t>
  </si>
  <si>
    <t>Other Income</t>
  </si>
  <si>
    <t>39765</t>
  </si>
  <si>
    <t>R_1015</t>
  </si>
  <si>
    <t>TOTAL OTHER INCOME</t>
  </si>
  <si>
    <t>40180</t>
  </si>
  <si>
    <t>Revenue US Government</t>
  </si>
  <si>
    <t>40500</t>
  </si>
  <si>
    <t>Revenue Local Govt.</t>
  </si>
  <si>
    <t>40510</t>
  </si>
  <si>
    <t>Revenue State</t>
  </si>
  <si>
    <t>R_1020</t>
  </si>
  <si>
    <t>TOTAL GOVERNMENT &amp; COMMUNITY SUPPORT</t>
  </si>
  <si>
    <t>42100</t>
  </si>
  <si>
    <t>Foundation Revenue</t>
  </si>
  <si>
    <t>42671</t>
  </si>
  <si>
    <t>Revenue Corp Grants</t>
  </si>
  <si>
    <t>R_1030</t>
  </si>
  <si>
    <t>TOTAL  GRANTS</t>
  </si>
  <si>
    <t>47250</t>
  </si>
  <si>
    <t>Revenue Event Sponsors</t>
  </si>
  <si>
    <t>47600</t>
  </si>
  <si>
    <t>Revenue Food Bank Events</t>
  </si>
  <si>
    <t>48400</t>
  </si>
  <si>
    <t>Second Party Fundraising</t>
  </si>
  <si>
    <t>R_1040</t>
  </si>
  <si>
    <t>TOTAL SPECIAL EVENT REVENUE</t>
  </si>
  <si>
    <t>39280</t>
  </si>
  <si>
    <t>Revenue Raley's FFF</t>
  </si>
  <si>
    <t>48500</t>
  </si>
  <si>
    <t>Third Party Fundraising</t>
  </si>
  <si>
    <t>48600</t>
  </si>
  <si>
    <t>Rev  Cause Mktg. &amp; Promotions</t>
  </si>
  <si>
    <t>R_1050</t>
  </si>
  <si>
    <t>TOTAL FUND RAISING REVENUE</t>
  </si>
  <si>
    <t>50052</t>
  </si>
  <si>
    <t>Agency Purchased Product S/M</t>
  </si>
  <si>
    <t>R_1060</t>
  </si>
  <si>
    <t>TOTAL SHARED MAINTENANCE</t>
  </si>
  <si>
    <t>R_1000</t>
  </si>
  <si>
    <t>Total Revenues</t>
  </si>
  <si>
    <t>82100</t>
  </si>
  <si>
    <t>Food Purchase</t>
  </si>
  <si>
    <t>82101</t>
  </si>
  <si>
    <t>Meal Purchase</t>
  </si>
  <si>
    <t>82590</t>
  </si>
  <si>
    <t>Inventory Adjustments - Purch</t>
  </si>
  <si>
    <t>83805</t>
  </si>
  <si>
    <t>Freight</t>
  </si>
  <si>
    <t>92000</t>
  </si>
  <si>
    <t>Purchase Product COGS</t>
  </si>
  <si>
    <t>E_1020</t>
  </si>
  <si>
    <t>TOTAL FOOD PURCHASES</t>
  </si>
  <si>
    <t>82700</t>
  </si>
  <si>
    <t>Salaries</t>
  </si>
  <si>
    <t>82710</t>
  </si>
  <si>
    <t>Payroll Taxes</t>
  </si>
  <si>
    <t>82720</t>
  </si>
  <si>
    <t>Employee Benefits</t>
  </si>
  <si>
    <t>82725</t>
  </si>
  <si>
    <t>Retirement Cont.</t>
  </si>
  <si>
    <t>E_1030</t>
  </si>
  <si>
    <t>TOTAL PAYROLL EXPENSE</t>
  </si>
  <si>
    <t>83730</t>
  </si>
  <si>
    <t>Contract Labor</t>
  </si>
  <si>
    <t>83735</t>
  </si>
  <si>
    <t>Audit</t>
  </si>
  <si>
    <t>83740</t>
  </si>
  <si>
    <t>Bad Debt</t>
  </si>
  <si>
    <t>83745</t>
  </si>
  <si>
    <t>Bank Charges</t>
  </si>
  <si>
    <t>83750</t>
  </si>
  <si>
    <t>Books &amp; Subscriptions</t>
  </si>
  <si>
    <t>83755</t>
  </si>
  <si>
    <t>Computer Services</t>
  </si>
  <si>
    <t>83760</t>
  </si>
  <si>
    <t>Conferences</t>
  </si>
  <si>
    <t>83770</t>
  </si>
  <si>
    <t>Donor/Volunteer  Appreciation</t>
  </si>
  <si>
    <t>83775</t>
  </si>
  <si>
    <t>Dues and Memberships</t>
  </si>
  <si>
    <t>83780</t>
  </si>
  <si>
    <t>Employee Travel/Mileage</t>
  </si>
  <si>
    <t>83785</t>
  </si>
  <si>
    <t>Equipment Rentals</t>
  </si>
  <si>
    <t>83790</t>
  </si>
  <si>
    <t>Equipment</t>
  </si>
  <si>
    <t>83800</t>
  </si>
  <si>
    <t>Gasoline</t>
  </si>
  <si>
    <t>83801</t>
  </si>
  <si>
    <t>Governance</t>
  </si>
  <si>
    <t>83810</t>
  </si>
  <si>
    <t>Insurance</t>
  </si>
  <si>
    <t>83815</t>
  </si>
  <si>
    <t>Off-Site Location Expenses</t>
  </si>
  <si>
    <t>83820</t>
  </si>
  <si>
    <t>Postage</t>
  </si>
  <si>
    <t>83825</t>
  </si>
  <si>
    <t>Office Supplies</t>
  </si>
  <si>
    <t>83830</t>
  </si>
  <si>
    <t>Printing</t>
  </si>
  <si>
    <t>83835</t>
  </si>
  <si>
    <t>Professional Services</t>
  </si>
  <si>
    <t>83836</t>
  </si>
  <si>
    <t>Professional Services - Direct Mail</t>
  </si>
  <si>
    <t>83840</t>
  </si>
  <si>
    <t>Program Materials</t>
  </si>
  <si>
    <t>83845</t>
  </si>
  <si>
    <t>Promotional Expenses</t>
  </si>
  <si>
    <t>83850</t>
  </si>
  <si>
    <t>Public Information</t>
  </si>
  <si>
    <t>83860</t>
  </si>
  <si>
    <t>Repairs &amp; Maint- Bdg &amp; Equip</t>
  </si>
  <si>
    <t>83865</t>
  </si>
  <si>
    <t>Repairs &amp; Maint.- Vehicles</t>
  </si>
  <si>
    <t>83870</t>
  </si>
  <si>
    <t>Special Events</t>
  </si>
  <si>
    <t>83875</t>
  </si>
  <si>
    <t>Vehicle Registration</t>
  </si>
  <si>
    <t>83880</t>
  </si>
  <si>
    <t>Sanitation</t>
  </si>
  <si>
    <t>83885</t>
  </si>
  <si>
    <t>Staff Development/Training</t>
  </si>
  <si>
    <t>83890</t>
  </si>
  <si>
    <t>Telephone/Internet</t>
  </si>
  <si>
    <t>83895</t>
  </si>
  <si>
    <t>Uniforms</t>
  </si>
  <si>
    <t>83900</t>
  </si>
  <si>
    <t>Utilities</t>
  </si>
  <si>
    <t>83905</t>
  </si>
  <si>
    <t>Warehouse Supplies</t>
  </si>
  <si>
    <t>E_1040</t>
  </si>
  <si>
    <t>TOTAL OPERATING EXPENSES</t>
  </si>
  <si>
    <t>E_1000</t>
  </si>
  <si>
    <t>Total Expenses</t>
  </si>
  <si>
    <t>NET</t>
  </si>
  <si>
    <t>Net Income</t>
  </si>
  <si>
    <t>Excludes Donated Food, Depreciation, and Investment Income</t>
  </si>
  <si>
    <t>Narrative</t>
  </si>
  <si>
    <t>2014</t>
  </si>
  <si>
    <t>Actuals</t>
  </si>
  <si>
    <t>2015</t>
  </si>
  <si>
    <t>% Rev</t>
  </si>
  <si>
    <t>Approved Budget</t>
  </si>
  <si>
    <t>FY 2018</t>
  </si>
  <si>
    <t>Note</t>
  </si>
  <si>
    <t>FY18 Annualized/Estimate</t>
  </si>
  <si>
    <t>FY 18 Annualized</t>
  </si>
  <si>
    <t>FY 2019</t>
  </si>
  <si>
    <t>4yr Avg</t>
  </si>
  <si>
    <t>change</t>
  </si>
  <si>
    <t>as of 5/31/2018</t>
  </si>
  <si>
    <t>Year End Projection</t>
  </si>
  <si>
    <t>Total Revenue</t>
  </si>
  <si>
    <t xml:space="preserve">Total Expenses </t>
  </si>
  <si>
    <t xml:space="preserve">Net Income </t>
  </si>
  <si>
    <t xml:space="preserve">Actuals </t>
  </si>
  <si>
    <t>FY 2020</t>
  </si>
  <si>
    <t>% Change FY19 Year End</t>
  </si>
  <si>
    <t>Proj to FY20 Budget</t>
  </si>
  <si>
    <t>FY 2019 YE Proj</t>
  </si>
  <si>
    <t>FY 2021</t>
  </si>
  <si>
    <t>Freezer</t>
  </si>
  <si>
    <t>CONFIDENTIAL - NOT FOR DISTRIBUTION</t>
  </si>
  <si>
    <t>2018</t>
  </si>
  <si>
    <t>Enhancements</t>
  </si>
  <si>
    <t>Annual Expense</t>
  </si>
  <si>
    <t>Enhancement</t>
  </si>
  <si>
    <t>FY 2021 Actuals</t>
  </si>
  <si>
    <t>FY 2022</t>
  </si>
  <si>
    <t>Actual</t>
  </si>
  <si>
    <t xml:space="preserve"> Approved Budget</t>
  </si>
  <si>
    <t>Interest Expense</t>
  </si>
  <si>
    <t>83795</t>
  </si>
  <si>
    <t>as of 4/30/2021</t>
  </si>
  <si>
    <t>Base</t>
  </si>
  <si>
    <t xml:space="preserve">Oasis </t>
  </si>
  <si>
    <t>Labor in separate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</si>
</sst>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_);[Red]\(0\)"/>
    <numFmt numFmtId="167" formatCode="0.000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1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5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>
      <alignment wrapText="1"/>
    </xf>
    <xf numFmtId="0" fontId="4" fillId="0" borderId="0"/>
    <xf numFmtId="0" fontId="6" fillId="0" borderId="0">
      <alignment wrapText="1"/>
    </xf>
    <xf numFmtId="9" fontId="5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5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43" fontId="4" fillId="0" borderId="0" applyFont="0" applyFill="0" applyBorder="0" applyAlignment="0" applyProtection="0"/>
    <xf numFmtId="0" fontId="6" fillId="0" borderId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>
      <alignment wrapText="1"/>
    </xf>
    <xf numFmtId="9" fontId="5" fillId="0" borderId="0" applyFont="0" applyFill="0" applyBorder="0" applyAlignment="0" applyProtection="0">
      <alignment wrapText="1"/>
    </xf>
    <xf numFmtId="9" fontId="6" fillId="0" borderId="0" applyFont="0" applyFill="0" applyBorder="0" applyAlignment="0" applyProtection="0">
      <alignment wrapText="1"/>
    </xf>
    <xf numFmtId="44" fontId="4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left"/>
    </xf>
    <xf numFmtId="3" fontId="2" fillId="0" borderId="0" xfId="0" applyNumberFormat="1" applyFont="1" applyFill="1" applyAlignment="1"/>
    <xf numFmtId="0" fontId="0" fillId="0" borderId="0" xfId="0" applyFill="1"/>
    <xf numFmtId="0" fontId="2" fillId="0" borderId="0" xfId="0" applyNumberFormat="1" applyFont="1" applyFill="1" applyAlignment="1"/>
    <xf numFmtId="49" fontId="3" fillId="0" borderId="0" xfId="0" applyNumberFormat="1" applyFont="1" applyFill="1" applyAlignment="1">
      <alignment horizontal="left"/>
    </xf>
    <xf numFmtId="38" fontId="2" fillId="0" borderId="0" xfId="0" applyNumberFormat="1" applyFont="1" applyFill="1" applyAlignment="1">
      <alignment horizontal="right"/>
    </xf>
    <xf numFmtId="38" fontId="3" fillId="0" borderId="0" xfId="0" applyNumberFormat="1" applyFont="1" applyFill="1" applyAlignment="1">
      <alignment horizontal="right"/>
    </xf>
    <xf numFmtId="38" fontId="0" fillId="0" borderId="0" xfId="0" applyNumberFormat="1"/>
    <xf numFmtId="38" fontId="0" fillId="0" borderId="0" xfId="0" applyNumberFormat="1" applyAlignment="1">
      <alignment horizontal="left"/>
    </xf>
    <xf numFmtId="38" fontId="0" fillId="0" borderId="0" xfId="0" applyNumberFormat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right"/>
    </xf>
    <xf numFmtId="38" fontId="2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/>
    <xf numFmtId="38" fontId="2" fillId="2" borderId="0" xfId="0" applyNumberFormat="1" applyFont="1" applyFill="1" applyAlignment="1"/>
    <xf numFmtId="38" fontId="3" fillId="2" borderId="0" xfId="0" applyNumberFormat="1" applyFont="1" applyFill="1" applyAlignment="1">
      <alignment horizontal="right"/>
    </xf>
    <xf numFmtId="38" fontId="3" fillId="3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38" fontId="2" fillId="3" borderId="0" xfId="0" applyNumberFormat="1" applyFont="1" applyFill="1" applyAlignment="1">
      <alignment horizontal="right"/>
    </xf>
    <xf numFmtId="38" fontId="1" fillId="0" borderId="0" xfId="0" applyNumberFormat="1" applyFont="1" applyAlignment="1">
      <alignment horizontal="left"/>
    </xf>
    <xf numFmtId="10" fontId="0" fillId="0" borderId="0" xfId="0" applyNumberFormat="1" applyAlignment="1">
      <alignment horizontal="right"/>
    </xf>
    <xf numFmtId="3" fontId="0" fillId="0" borderId="0" xfId="0" applyNumberFormat="1" applyFill="1"/>
    <xf numFmtId="10" fontId="0" fillId="0" borderId="0" xfId="0" applyNumberFormat="1"/>
    <xf numFmtId="49" fontId="3" fillId="4" borderId="0" xfId="0" applyNumberFormat="1" applyFont="1" applyFill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3" fontId="2" fillId="0" borderId="0" xfId="2" applyNumberFormat="1" applyFont="1" applyFill="1" applyAlignment="1"/>
    <xf numFmtId="3" fontId="3" fillId="0" borderId="0" xfId="0" applyNumberFormat="1" applyFont="1" applyFill="1" applyAlignment="1"/>
    <xf numFmtId="164" fontId="2" fillId="0" borderId="0" xfId="2" applyNumberFormat="1" applyFont="1" applyFill="1" applyAlignment="1"/>
    <xf numFmtId="3" fontId="2" fillId="3" borderId="0" xfId="0" applyNumberFormat="1" applyFont="1" applyFill="1" applyAlignment="1"/>
    <xf numFmtId="0" fontId="0" fillId="0" borderId="0" xfId="0" applyAlignment="1"/>
    <xf numFmtId="165" fontId="2" fillId="0" borderId="0" xfId="1" applyNumberFormat="1" applyFont="1" applyFill="1" applyAlignment="1"/>
    <xf numFmtId="49" fontId="3" fillId="5" borderId="0" xfId="0" applyNumberFormat="1" applyFont="1" applyFill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6" borderId="0" xfId="0" applyNumberFormat="1" applyFont="1" applyFill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38" fontId="3" fillId="7" borderId="0" xfId="0" applyNumberFormat="1" applyFont="1" applyFill="1" applyAlignment="1">
      <alignment horizontal="center"/>
    </xf>
    <xf numFmtId="38" fontId="3" fillId="7" borderId="1" xfId="0" applyNumberFormat="1" applyFont="1" applyFill="1" applyBorder="1" applyAlignment="1">
      <alignment horizontal="center"/>
    </xf>
    <xf numFmtId="38" fontId="3" fillId="8" borderId="0" xfId="0" applyNumberFormat="1" applyFont="1" applyFill="1" applyAlignment="1">
      <alignment horizontal="center"/>
    </xf>
    <xf numFmtId="38" fontId="3" fillId="8" borderId="1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49" fontId="3" fillId="10" borderId="0" xfId="0" applyNumberFormat="1" applyFont="1" applyFill="1" applyAlignment="1">
      <alignment horizontal="center"/>
    </xf>
    <xf numFmtId="49" fontId="3" fillId="10" borderId="1" xfId="0" applyNumberFormat="1" applyFont="1" applyFill="1" applyBorder="1" applyAlignment="1">
      <alignment horizontal="center"/>
    </xf>
    <xf numFmtId="38" fontId="3" fillId="11" borderId="0" xfId="0" applyNumberFormat="1" applyFont="1" applyFill="1" applyAlignment="1">
      <alignment horizontal="center"/>
    </xf>
    <xf numFmtId="38" fontId="3" fillId="11" borderId="1" xfId="0" applyNumberFormat="1" applyFont="1" applyFill="1" applyBorder="1" applyAlignment="1">
      <alignment horizontal="center"/>
    </xf>
    <xf numFmtId="166" fontId="3" fillId="8" borderId="0" xfId="0" applyNumberFormat="1" applyFont="1" applyFill="1" applyAlignment="1">
      <alignment horizontal="center"/>
    </xf>
    <xf numFmtId="166" fontId="3" fillId="11" borderId="0" xfId="0" applyNumberFormat="1" applyFont="1" applyFill="1" applyAlignment="1">
      <alignment horizontal="center"/>
    </xf>
    <xf numFmtId="3" fontId="2" fillId="0" borderId="0" xfId="1" applyNumberFormat="1" applyFont="1" applyFill="1" applyAlignment="1"/>
    <xf numFmtId="3" fontId="3" fillId="0" borderId="0" xfId="0" applyNumberFormat="1" applyFont="1" applyFill="1" applyAlignment="1">
      <alignment horizontal="right"/>
    </xf>
    <xf numFmtId="43" fontId="0" fillId="0" borderId="0" xfId="2" applyFont="1" applyFill="1"/>
    <xf numFmtId="43" fontId="0" fillId="0" borderId="0" xfId="0" applyNumberFormat="1" applyFill="1"/>
    <xf numFmtId="4" fontId="0" fillId="0" borderId="0" xfId="0" applyNumberFormat="1"/>
    <xf numFmtId="38" fontId="3" fillId="12" borderId="0" xfId="0" applyNumberFormat="1" applyFont="1" applyFill="1" applyAlignment="1">
      <alignment horizontal="center"/>
    </xf>
    <xf numFmtId="38" fontId="3" fillId="12" borderId="0" xfId="0" applyNumberFormat="1" applyFont="1" applyFill="1" applyBorder="1" applyAlignment="1">
      <alignment horizontal="center"/>
    </xf>
    <xf numFmtId="2" fontId="2" fillId="0" borderId="0" xfId="1" applyNumberFormat="1" applyFont="1" applyFill="1" applyAlignment="1"/>
    <xf numFmtId="3" fontId="2" fillId="2" borderId="0" xfId="2" applyNumberFormat="1" applyFont="1" applyFill="1" applyAlignment="1">
      <alignment horizontal="right"/>
    </xf>
    <xf numFmtId="0" fontId="0" fillId="0" borderId="0" xfId="0" applyFill="1"/>
    <xf numFmtId="0" fontId="0" fillId="0" borderId="0" xfId="0" applyFill="1"/>
    <xf numFmtId="3" fontId="0" fillId="0" borderId="0" xfId="0" applyNumberFormat="1"/>
    <xf numFmtId="9" fontId="0" fillId="0" borderId="0" xfId="1" applyFont="1"/>
    <xf numFmtId="10" fontId="2" fillId="0" borderId="0" xfId="0" applyNumberFormat="1" applyFont="1" applyFill="1" applyAlignment="1"/>
    <xf numFmtId="38" fontId="7" fillId="0" borderId="0" xfId="3" applyNumberFormat="1" applyFont="1" applyFill="1" applyBorder="1" applyAlignment="1">
      <alignment horizontal="right" vertical="top" wrapText="1"/>
    </xf>
    <xf numFmtId="38" fontId="8" fillId="0" borderId="0" xfId="3" applyNumberFormat="1" applyFont="1" applyFill="1" applyBorder="1" applyAlignment="1">
      <alignment horizontal="right" vertical="top" wrapText="1"/>
    </xf>
    <xf numFmtId="38" fontId="8" fillId="0" borderId="0" xfId="5" applyNumberFormat="1" applyFont="1" applyFill="1" applyBorder="1" applyAlignment="1">
      <alignment horizontal="right" vertical="top" wrapText="1"/>
    </xf>
    <xf numFmtId="15" fontId="0" fillId="0" borderId="0" xfId="0" applyNumberFormat="1" applyFill="1" applyAlignment="1">
      <alignment horizontal="left"/>
    </xf>
    <xf numFmtId="38" fontId="7" fillId="0" borderId="0" xfId="5" applyNumberFormat="1" applyFont="1" applyFill="1" applyBorder="1" applyAlignment="1">
      <alignment horizontal="right" vertical="top" wrapText="1"/>
    </xf>
    <xf numFmtId="38" fontId="3" fillId="13" borderId="0" xfId="0" applyNumberFormat="1" applyFont="1" applyFill="1" applyAlignment="1">
      <alignment horizontal="center"/>
    </xf>
    <xf numFmtId="38" fontId="3" fillId="13" borderId="0" xfId="0" applyNumberFormat="1" applyFont="1" applyFill="1" applyBorder="1" applyAlignment="1">
      <alignment horizontal="center"/>
    </xf>
    <xf numFmtId="1" fontId="0" fillId="0" borderId="0" xfId="1" applyNumberFormat="1" applyFont="1"/>
    <xf numFmtId="9" fontId="7" fillId="0" borderId="0" xfId="1" applyFont="1" applyFill="1" applyBorder="1" applyAlignment="1">
      <alignment horizontal="right" vertical="top" wrapText="1"/>
    </xf>
    <xf numFmtId="165" fontId="7" fillId="0" borderId="0" xfId="5" applyNumberFormat="1" applyFont="1" applyFill="1" applyBorder="1" applyAlignment="1">
      <alignment horizontal="right" vertical="top" wrapText="1"/>
    </xf>
    <xf numFmtId="165" fontId="7" fillId="0" borderId="0" xfId="1" applyNumberFormat="1" applyFont="1" applyFill="1" applyBorder="1" applyAlignment="1">
      <alignment horizontal="right" vertical="top" wrapText="1"/>
    </xf>
    <xf numFmtId="0" fontId="9" fillId="0" borderId="0" xfId="0" applyFont="1" applyFill="1"/>
    <xf numFmtId="0" fontId="1" fillId="9" borderId="1" xfId="0" applyFont="1" applyFill="1" applyBorder="1" applyAlignment="1">
      <alignment horizontal="center"/>
    </xf>
    <xf numFmtId="38" fontId="3" fillId="12" borderId="1" xfId="0" applyNumberFormat="1" applyFont="1" applyFill="1" applyBorder="1" applyAlignment="1">
      <alignment horizontal="center"/>
    </xf>
    <xf numFmtId="38" fontId="3" fillId="13" borderId="1" xfId="0" applyNumberFormat="1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Font="1"/>
    <xf numFmtId="38" fontId="8" fillId="0" borderId="0" xfId="0" applyNumberFormat="1" applyFont="1" applyFill="1" applyBorder="1" applyAlignment="1">
      <alignment horizontal="right" vertical="top" wrapText="1"/>
    </xf>
    <xf numFmtId="0" fontId="3" fillId="12" borderId="0" xfId="0" applyNumberFormat="1" applyFont="1" applyFill="1" applyAlignment="1">
      <alignment horizontal="center"/>
    </xf>
    <xf numFmtId="1" fontId="0" fillId="0" borderId="0" xfId="0" applyNumberFormat="1"/>
    <xf numFmtId="164" fontId="0" fillId="0" borderId="0" xfId="2" applyNumberFormat="1" applyFont="1"/>
    <xf numFmtId="0" fontId="3" fillId="13" borderId="0" xfId="0" applyNumberFormat="1" applyFont="1" applyFill="1" applyAlignment="1">
      <alignment horizontal="center"/>
    </xf>
    <xf numFmtId="0" fontId="0" fillId="13" borderId="0" xfId="0" applyFill="1" applyAlignment="1">
      <alignment horizontal="center"/>
    </xf>
    <xf numFmtId="44" fontId="0" fillId="0" borderId="0" xfId="24" applyFont="1"/>
    <xf numFmtId="0" fontId="1" fillId="4" borderId="0" xfId="0" applyFont="1" applyFill="1" applyAlignment="1">
      <alignment horizontal="center"/>
    </xf>
    <xf numFmtId="38" fontId="3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38" fontId="3" fillId="4" borderId="1" xfId="0" applyNumberFormat="1" applyFont="1" applyFill="1" applyBorder="1" applyAlignment="1">
      <alignment horizontal="center"/>
    </xf>
    <xf numFmtId="0" fontId="3" fillId="4" borderId="0" xfId="0" applyNumberFormat="1" applyFont="1" applyFill="1" applyAlignment="1">
      <alignment horizontal="center"/>
    </xf>
    <xf numFmtId="38" fontId="3" fillId="4" borderId="0" xfId="0" applyNumberFormat="1" applyFont="1" applyFill="1" applyBorder="1" applyAlignment="1">
      <alignment horizontal="center"/>
    </xf>
    <xf numFmtId="0" fontId="0" fillId="12" borderId="0" xfId="0" applyFill="1" applyAlignment="1">
      <alignment horizontal="center"/>
    </xf>
    <xf numFmtId="4" fontId="2" fillId="0" borderId="0" xfId="24" applyNumberFormat="1" applyFont="1" applyFill="1" applyAlignment="1"/>
    <xf numFmtId="4" fontId="2" fillId="0" borderId="0" xfId="1" applyNumberFormat="1" applyFont="1" applyFill="1" applyAlignment="1"/>
    <xf numFmtId="4" fontId="3" fillId="0" borderId="0" xfId="0" applyNumberFormat="1" applyFont="1" applyFill="1" applyAlignment="1">
      <alignment horizontal="right"/>
    </xf>
    <xf numFmtId="38" fontId="0" fillId="0" borderId="0" xfId="0" applyNumberFormat="1" applyFill="1"/>
    <xf numFmtId="167" fontId="0" fillId="0" borderId="0" xfId="1" applyNumberFormat="1" applyFont="1"/>
    <xf numFmtId="43" fontId="0" fillId="0" borderId="0" xfId="2" applyFont="1"/>
    <xf numFmtId="0" fontId="0" fillId="14" borderId="0" xfId="0" applyFill="1" applyAlignment="1">
      <alignment horizontal="center"/>
    </xf>
    <xf numFmtId="0" fontId="0" fillId="0" borderId="0" xfId="0" applyAlignment="1">
      <alignment horizontal="center"/>
    </xf>
  </cellXfs>
  <cellStyles count="25">
    <cellStyle name="Comma" xfId="2" builtinId="3"/>
    <cellStyle name="Comma 2" xfId="13"/>
    <cellStyle name="Currency" xfId="24" builtinId="4"/>
    <cellStyle name="Normal" xfId="0" builtinId="0"/>
    <cellStyle name="Normal 2" xfId="4"/>
    <cellStyle name="Normal 3" xfId="5"/>
    <cellStyle name="Normal 4" xfId="3"/>
    <cellStyle name="Normal 4 2" xfId="14"/>
    <cellStyle name="Percent" xfId="1" builtinId="5"/>
    <cellStyle name="Percent 2" xfId="6"/>
    <cellStyle name="Percent 2 2" xfId="9"/>
    <cellStyle name="Percent 2 3" xfId="8"/>
    <cellStyle name="Percent 2 3 2" xfId="15"/>
    <cellStyle name="Percent 2 3 3" xfId="21"/>
    <cellStyle name="Percent 3" xfId="7"/>
    <cellStyle name="Percent 4" xfId="10"/>
    <cellStyle name="Percent 4 2" xfId="16"/>
    <cellStyle name="Percent 5" xfId="11"/>
    <cellStyle name="Percent 5 2" xfId="12"/>
    <cellStyle name="Percent 6" xfId="17"/>
    <cellStyle name="Percent 6 2" xfId="18"/>
    <cellStyle name="Percent 6 3" xfId="23"/>
    <cellStyle name="Percent 7" xfId="19"/>
    <cellStyle name="Percent 7 2" xfId="22"/>
    <cellStyle name="Percent 8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110"/>
  <sheetViews>
    <sheetView topLeftCell="A97" zoomScale="120" zoomScaleNormal="120" workbookViewId="0">
      <pane xSplit="2" topLeftCell="Q1" activePane="topRight" state="frozen"/>
      <selection pane="topRight" activeCell="Z105" sqref="Z105"/>
    </sheetView>
  </sheetViews>
  <sheetFormatPr defaultRowHeight="15" x14ac:dyDescent="0.25"/>
  <cols>
    <col min="1" max="1" width="14.7109375" customWidth="1"/>
    <col min="2" max="2" width="43.85546875" customWidth="1"/>
    <col min="3" max="3" width="18.28515625" customWidth="1"/>
    <col min="4" max="4" width="11.28515625" customWidth="1"/>
    <col min="5" max="5" width="19.28515625" customWidth="1"/>
    <col min="6" max="6" width="10.7109375" customWidth="1"/>
    <col min="7" max="7" width="18.42578125" customWidth="1"/>
    <col min="8" max="10" width="14.7109375" customWidth="1"/>
    <col min="11" max="11" width="18.28515625" customWidth="1"/>
    <col min="12" max="12" width="16.42578125" customWidth="1"/>
    <col min="13" max="13" width="15.140625" customWidth="1"/>
    <col min="14" max="14" width="16" customWidth="1"/>
    <col min="15" max="15" width="31.7109375" hidden="1" customWidth="1"/>
    <col min="16" max="16" width="20.7109375" hidden="1" customWidth="1"/>
    <col min="17" max="17" width="15" customWidth="1"/>
    <col min="18" max="20" width="13.5703125" customWidth="1"/>
    <col min="21" max="21" width="19.7109375" customWidth="1"/>
    <col min="22" max="22" width="12.7109375" customWidth="1"/>
    <col min="23" max="23" width="19.28515625" customWidth="1"/>
    <col min="24" max="24" width="18.7109375" hidden="1" customWidth="1"/>
    <col min="25" max="25" width="16.140625" hidden="1" customWidth="1"/>
    <col min="26" max="26" width="18.5703125" customWidth="1"/>
    <col min="27" max="27" width="11.140625" customWidth="1"/>
    <col min="28" max="28" width="24.5703125" hidden="1" customWidth="1"/>
    <col min="29" max="29" width="12.140625" customWidth="1"/>
    <col min="30" max="30" width="16.28515625" hidden="1" customWidth="1"/>
    <col min="31" max="31" width="14.28515625" hidden="1" customWidth="1"/>
    <col min="33" max="33" width="14.28515625" bestFit="1" customWidth="1"/>
    <col min="36" max="36" width="14.28515625" bestFit="1" customWidth="1"/>
    <col min="37" max="37" width="12" bestFit="1" customWidth="1"/>
  </cols>
  <sheetData>
    <row r="1" spans="1:37" x14ac:dyDescent="0.25">
      <c r="G1" s="1" t="s">
        <v>197</v>
      </c>
    </row>
    <row r="2" spans="1:37" x14ac:dyDescent="0.25">
      <c r="A2" s="1" t="s">
        <v>0</v>
      </c>
      <c r="B2" s="2" t="s">
        <v>172</v>
      </c>
      <c r="C2" s="2"/>
      <c r="D2" s="2"/>
      <c r="E2" s="2"/>
      <c r="F2" s="2"/>
      <c r="G2" s="25" t="s">
        <v>171</v>
      </c>
      <c r="H2" s="25"/>
      <c r="I2" s="25"/>
      <c r="J2" s="25"/>
      <c r="K2" s="25"/>
      <c r="L2" s="25"/>
      <c r="M2" s="2"/>
      <c r="N2" s="15"/>
      <c r="AC2" s="56"/>
      <c r="AD2" s="56"/>
      <c r="AE2" s="56"/>
      <c r="AF2" s="56"/>
      <c r="AG2" s="56"/>
      <c r="AH2" s="56"/>
      <c r="AI2" s="56"/>
      <c r="AJ2" s="56"/>
      <c r="AK2" s="56"/>
    </row>
    <row r="3" spans="1:37" x14ac:dyDescent="0.25">
      <c r="A3" s="1" t="s">
        <v>1</v>
      </c>
      <c r="B3" s="2">
        <v>2022</v>
      </c>
      <c r="C3" s="2"/>
      <c r="D3" s="2"/>
      <c r="E3" s="2"/>
      <c r="F3" s="2"/>
      <c r="G3" s="14"/>
      <c r="H3" s="14"/>
      <c r="I3" s="14"/>
      <c r="J3" s="14"/>
      <c r="K3" s="14"/>
      <c r="L3" s="14"/>
      <c r="M3" s="2"/>
      <c r="N3" s="15"/>
    </row>
    <row r="4" spans="1:37" x14ac:dyDescent="0.25">
      <c r="A4" s="1"/>
      <c r="B4" s="3"/>
      <c r="C4" s="3"/>
      <c r="D4" s="3"/>
      <c r="E4" s="3"/>
      <c r="F4" s="3"/>
      <c r="G4" s="14"/>
      <c r="H4" s="14"/>
      <c r="I4" s="14"/>
      <c r="J4" s="14"/>
      <c r="K4" s="14"/>
      <c r="L4" s="14"/>
      <c r="M4" s="69"/>
      <c r="N4" s="15"/>
      <c r="W4" s="77"/>
    </row>
    <row r="5" spans="1:37" x14ac:dyDescent="0.25">
      <c r="G5" s="13"/>
      <c r="H5" s="13"/>
      <c r="I5" s="13"/>
      <c r="J5" s="13"/>
      <c r="K5" s="13"/>
      <c r="L5" s="13"/>
      <c r="M5" s="62"/>
      <c r="N5" s="15"/>
      <c r="W5" s="77"/>
    </row>
    <row r="6" spans="1:37" x14ac:dyDescent="0.25">
      <c r="A6" s="4" t="s">
        <v>2</v>
      </c>
      <c r="B6" s="4"/>
      <c r="C6" s="37" t="s">
        <v>173</v>
      </c>
      <c r="D6" s="37" t="s">
        <v>173</v>
      </c>
      <c r="E6" s="39" t="s">
        <v>175</v>
      </c>
      <c r="F6" s="39" t="s">
        <v>175</v>
      </c>
      <c r="G6" s="50">
        <v>2016</v>
      </c>
      <c r="H6" s="43">
        <v>2016</v>
      </c>
      <c r="I6" s="51">
        <v>2017</v>
      </c>
      <c r="J6" s="48">
        <v>2017</v>
      </c>
      <c r="K6" s="29" t="s">
        <v>178</v>
      </c>
      <c r="L6" s="29" t="s">
        <v>178</v>
      </c>
      <c r="M6" s="46" t="s">
        <v>178</v>
      </c>
      <c r="N6" s="46" t="s">
        <v>178</v>
      </c>
      <c r="O6" s="41" t="s">
        <v>180</v>
      </c>
      <c r="P6" s="41" t="s">
        <v>181</v>
      </c>
      <c r="Q6" s="83" t="s">
        <v>182</v>
      </c>
      <c r="R6" s="41" t="s">
        <v>182</v>
      </c>
      <c r="S6" s="93" t="s">
        <v>191</v>
      </c>
      <c r="T6" s="94" t="s">
        <v>191</v>
      </c>
      <c r="U6" s="81" t="s">
        <v>195</v>
      </c>
      <c r="V6" s="81" t="s">
        <v>195</v>
      </c>
      <c r="W6" s="57" t="s">
        <v>202</v>
      </c>
      <c r="X6" s="57" t="s">
        <v>182</v>
      </c>
      <c r="Y6" s="57" t="s">
        <v>194</v>
      </c>
      <c r="Z6" s="71" t="s">
        <v>203</v>
      </c>
      <c r="AA6" s="71" t="s">
        <v>203</v>
      </c>
      <c r="AB6" s="45" t="s">
        <v>192</v>
      </c>
      <c r="AC6" s="5"/>
      <c r="AD6" s="5" t="s">
        <v>183</v>
      </c>
      <c r="AE6" s="5"/>
    </row>
    <row r="7" spans="1:37" x14ac:dyDescent="0.25">
      <c r="A7" s="4" t="s">
        <v>2</v>
      </c>
      <c r="B7" s="16"/>
      <c r="C7" s="38" t="s">
        <v>174</v>
      </c>
      <c r="D7" s="38" t="s">
        <v>176</v>
      </c>
      <c r="E7" s="40" t="s">
        <v>174</v>
      </c>
      <c r="F7" s="40" t="s">
        <v>176</v>
      </c>
      <c r="G7" s="44" t="s">
        <v>174</v>
      </c>
      <c r="H7" s="44" t="s">
        <v>176</v>
      </c>
      <c r="I7" s="49" t="s">
        <v>174</v>
      </c>
      <c r="J7" s="49" t="s">
        <v>176</v>
      </c>
      <c r="K7" s="30" t="s">
        <v>177</v>
      </c>
      <c r="L7" s="30" t="s">
        <v>176</v>
      </c>
      <c r="M7" s="47" t="s">
        <v>190</v>
      </c>
      <c r="N7" s="47" t="s">
        <v>176</v>
      </c>
      <c r="O7" s="42" t="s">
        <v>185</v>
      </c>
      <c r="P7" s="42" t="s">
        <v>176</v>
      </c>
      <c r="Q7" s="84" t="s">
        <v>174</v>
      </c>
      <c r="R7" s="42" t="s">
        <v>176</v>
      </c>
      <c r="S7" s="95" t="s">
        <v>174</v>
      </c>
      <c r="T7" s="96" t="s">
        <v>176</v>
      </c>
      <c r="U7" s="82" t="s">
        <v>177</v>
      </c>
      <c r="V7" s="82" t="s">
        <v>176</v>
      </c>
      <c r="W7" s="79" t="s">
        <v>208</v>
      </c>
      <c r="X7" s="79" t="s">
        <v>186</v>
      </c>
      <c r="Y7" s="79" t="s">
        <v>176</v>
      </c>
      <c r="Z7" s="80" t="s">
        <v>3</v>
      </c>
      <c r="AA7" s="80" t="s">
        <v>176</v>
      </c>
      <c r="AB7" s="78" t="s">
        <v>193</v>
      </c>
      <c r="AC7" s="5" t="s">
        <v>179</v>
      </c>
      <c r="AD7" s="5"/>
      <c r="AE7" s="5" t="s">
        <v>184</v>
      </c>
    </row>
    <row r="8" spans="1:37" x14ac:dyDescent="0.25">
      <c r="A8" s="6" t="s">
        <v>4</v>
      </c>
      <c r="B8" s="6" t="s">
        <v>5</v>
      </c>
      <c r="C8" s="31">
        <v>634618</v>
      </c>
      <c r="D8" s="36">
        <f t="shared" ref="D8:D16" si="0">C8/$C$52</f>
        <v>9.4916289527452624E-2</v>
      </c>
      <c r="E8" s="7">
        <v>460186</v>
      </c>
      <c r="F8" s="36">
        <f t="shared" ref="F8:F16" si="1">E8/$E$52</f>
        <v>7.0191660177833431E-2</v>
      </c>
      <c r="G8" s="11">
        <v>500724</v>
      </c>
      <c r="H8" s="36">
        <f t="shared" ref="H8:H16" si="2">G8/$G$52</f>
        <v>7.3128221934610993E-2</v>
      </c>
      <c r="I8" s="67">
        <v>610335.96</v>
      </c>
      <c r="J8" s="36">
        <f t="shared" ref="J8:J16" si="3">I8/$I$52</f>
        <v>8.3776428893704E-2</v>
      </c>
      <c r="K8" s="7">
        <v>502400</v>
      </c>
      <c r="L8" s="36">
        <f t="shared" ref="L8:L16" si="4">K8/$K$52</f>
        <v>6.6124543682736972E-2</v>
      </c>
      <c r="M8" s="66">
        <v>788674.42</v>
      </c>
      <c r="N8" s="36">
        <f t="shared" ref="N8:N16" si="5">M8/$M$52</f>
        <v>0.11301537632447764</v>
      </c>
      <c r="O8" s="11">
        <f>(M8/11)*12</f>
        <v>860372.09454545449</v>
      </c>
      <c r="P8" s="36">
        <f t="shared" ref="P8:P16" si="6">O8/$O$52</f>
        <v>0.11301537632447767</v>
      </c>
      <c r="Q8" s="86">
        <v>870979</v>
      </c>
      <c r="R8" s="36">
        <f>Q8/$Q$52</f>
        <v>0.11939526406156314</v>
      </c>
      <c r="S8" s="100">
        <v>1094129.9099999999</v>
      </c>
      <c r="T8" s="36">
        <f>S8/$S$52</f>
        <v>7.9425119582605772E-2</v>
      </c>
      <c r="U8" s="66">
        <v>582360</v>
      </c>
      <c r="V8" s="65">
        <f t="shared" ref="V8:V16" si="7">U8/$U$52</f>
        <v>6.4488473499274848E-2</v>
      </c>
      <c r="W8" s="86">
        <v>1237299</v>
      </c>
      <c r="X8" s="70">
        <v>889781</v>
      </c>
      <c r="Y8" s="75">
        <f t="shared" ref="Y8:Y16" si="8">X8/$X$52</f>
        <v>0.11733237088317505</v>
      </c>
      <c r="Z8" s="66">
        <v>578303</v>
      </c>
      <c r="AA8" s="76">
        <f t="shared" ref="AA8:AA16" si="9">Z8/$Z$52</f>
        <v>5.7414589663541134E-2</v>
      </c>
      <c r="AB8" s="36">
        <f>(Z8/X8)-1</f>
        <v>-0.35006141960774617</v>
      </c>
      <c r="AC8" s="8"/>
      <c r="AD8" s="54">
        <f t="shared" ref="AD8:AD13" si="10">(C8+E8+G8+I8+O8)/5</f>
        <v>613247.21090909094</v>
      </c>
      <c r="AE8" s="55">
        <f t="shared" ref="AE8:AE39" si="11">U8-AD8</f>
        <v>-30887.210909090936</v>
      </c>
      <c r="AF8" s="8"/>
      <c r="AG8" s="8"/>
    </row>
    <row r="9" spans="1:37" x14ac:dyDescent="0.25">
      <c r="A9" s="6" t="s">
        <v>6</v>
      </c>
      <c r="B9" s="6" t="s">
        <v>7</v>
      </c>
      <c r="C9" s="31">
        <v>196574</v>
      </c>
      <c r="D9" s="36">
        <f t="shared" si="0"/>
        <v>2.9400481388125569E-2</v>
      </c>
      <c r="E9" s="7">
        <v>201979</v>
      </c>
      <c r="F9" s="36">
        <f t="shared" si="1"/>
        <v>3.0807632850757345E-2</v>
      </c>
      <c r="G9" s="11">
        <v>252226</v>
      </c>
      <c r="H9" s="36">
        <f t="shared" si="2"/>
        <v>3.683633879278643E-2</v>
      </c>
      <c r="I9" s="67">
        <v>238944.78</v>
      </c>
      <c r="J9" s="36">
        <f t="shared" si="3"/>
        <v>3.2798231929823944E-2</v>
      </c>
      <c r="K9" s="7">
        <v>265000</v>
      </c>
      <c r="L9" s="36">
        <f t="shared" si="4"/>
        <v>3.4878590915456399E-2</v>
      </c>
      <c r="M9" s="67">
        <v>237258.77</v>
      </c>
      <c r="N9" s="36">
        <f t="shared" si="5"/>
        <v>3.3998679934151642E-2</v>
      </c>
      <c r="O9" s="11">
        <f t="shared" ref="O9:O15" si="12">(M9/11)*12</f>
        <v>258827.74909090908</v>
      </c>
      <c r="P9" s="36">
        <f t="shared" si="6"/>
        <v>3.3998679934151656E-2</v>
      </c>
      <c r="Q9" s="86">
        <v>264720.26</v>
      </c>
      <c r="R9" s="36">
        <f t="shared" ref="R9:R72" si="13">Q9/$Q$52</f>
        <v>3.6288297817910251E-2</v>
      </c>
      <c r="S9" s="101">
        <v>1269586.23</v>
      </c>
      <c r="T9" s="36">
        <f t="shared" ref="T9:T52" si="14">S9/$S$52</f>
        <v>9.2161851363865593E-2</v>
      </c>
      <c r="U9" s="67">
        <v>292000</v>
      </c>
      <c r="V9" s="65">
        <f t="shared" si="7"/>
        <v>3.2335040630861074E-2</v>
      </c>
      <c r="W9" s="86">
        <v>1639238</v>
      </c>
      <c r="X9" s="68">
        <v>272000</v>
      </c>
      <c r="Y9" s="75">
        <f t="shared" si="8"/>
        <v>3.5867707762048881E-2</v>
      </c>
      <c r="Z9" s="67">
        <v>309500</v>
      </c>
      <c r="AA9" s="76">
        <f t="shared" si="9"/>
        <v>3.0727517410191509E-2</v>
      </c>
      <c r="AB9" s="36">
        <f t="shared" ref="AB9:AB52" si="15">(Z9/X9)-1</f>
        <v>0.13786764705882359</v>
      </c>
      <c r="AC9" s="8"/>
      <c r="AD9" s="54">
        <f t="shared" si="10"/>
        <v>229710.30581818181</v>
      </c>
      <c r="AE9" s="55">
        <f t="shared" si="11"/>
        <v>62289.694181818195</v>
      </c>
      <c r="AF9" s="8"/>
      <c r="AG9" s="8"/>
    </row>
    <row r="10" spans="1:37" x14ac:dyDescent="0.25">
      <c r="A10" s="6" t="s">
        <v>8</v>
      </c>
      <c r="B10" s="6" t="s">
        <v>9</v>
      </c>
      <c r="C10" s="31">
        <v>1182344</v>
      </c>
      <c r="D10" s="36">
        <f t="shared" si="0"/>
        <v>0.17683662522186017</v>
      </c>
      <c r="E10" s="7">
        <v>987953</v>
      </c>
      <c r="F10" s="36">
        <f t="shared" si="1"/>
        <v>0.15069137533012972</v>
      </c>
      <c r="G10" s="11">
        <v>1005280</v>
      </c>
      <c r="H10" s="36">
        <f t="shared" si="2"/>
        <v>0.14681608819714201</v>
      </c>
      <c r="I10" s="67">
        <v>1059437.46</v>
      </c>
      <c r="J10" s="36">
        <f t="shared" si="3"/>
        <v>0.14542136274424397</v>
      </c>
      <c r="K10" s="7">
        <v>1166322</v>
      </c>
      <c r="L10" s="36">
        <f t="shared" si="4"/>
        <v>0.15350818080640355</v>
      </c>
      <c r="M10" s="67">
        <v>844667.44</v>
      </c>
      <c r="N10" s="36">
        <f t="shared" si="5"/>
        <v>0.12103905766416657</v>
      </c>
      <c r="O10" s="11">
        <f t="shared" si="12"/>
        <v>921455.38909090892</v>
      </c>
      <c r="P10" s="36">
        <f t="shared" si="6"/>
        <v>0.1210390576641666</v>
      </c>
      <c r="Q10" s="86">
        <v>757392.8</v>
      </c>
      <c r="R10" s="36">
        <f t="shared" si="13"/>
        <v>0.10382467700636488</v>
      </c>
      <c r="S10" s="101">
        <v>1100190.0900000001</v>
      </c>
      <c r="T10" s="36">
        <f t="shared" si="14"/>
        <v>7.9865040397120501E-2</v>
      </c>
      <c r="U10" s="67">
        <v>802967</v>
      </c>
      <c r="V10" s="65">
        <f t="shared" si="7"/>
        <v>8.8917707432330906E-2</v>
      </c>
      <c r="W10" s="86">
        <v>1638019</v>
      </c>
      <c r="X10" s="68">
        <v>780000</v>
      </c>
      <c r="Y10" s="75">
        <f t="shared" si="8"/>
        <v>0.10285592667058134</v>
      </c>
      <c r="Z10" s="67">
        <v>945589</v>
      </c>
      <c r="AA10" s="76">
        <f t="shared" si="9"/>
        <v>9.3879167884929171E-2</v>
      </c>
      <c r="AB10" s="36">
        <f t="shared" si="15"/>
        <v>0.21229358974358981</v>
      </c>
      <c r="AC10" s="8"/>
      <c r="AD10" s="54">
        <f t="shared" si="10"/>
        <v>1031293.9698181817</v>
      </c>
      <c r="AE10" s="55">
        <f t="shared" si="11"/>
        <v>-228326.96981818171</v>
      </c>
      <c r="AF10" s="8"/>
      <c r="AG10" s="8"/>
    </row>
    <row r="11" spans="1:37" x14ac:dyDescent="0.25">
      <c r="A11" s="6" t="s">
        <v>10</v>
      </c>
      <c r="B11" s="6" t="s">
        <v>11</v>
      </c>
      <c r="C11" s="31">
        <v>0</v>
      </c>
      <c r="D11" s="36">
        <f t="shared" si="0"/>
        <v>0</v>
      </c>
      <c r="E11" s="7">
        <v>22137</v>
      </c>
      <c r="F11" s="36">
        <f t="shared" si="1"/>
        <v>3.376532057378318E-3</v>
      </c>
      <c r="G11" s="11">
        <v>12792</v>
      </c>
      <c r="H11" s="36">
        <f t="shared" si="2"/>
        <v>1.8682072658541308E-3</v>
      </c>
      <c r="I11" s="67">
        <v>6811</v>
      </c>
      <c r="J11" s="36">
        <f t="shared" si="3"/>
        <v>9.3489699868744096E-4</v>
      </c>
      <c r="K11" s="7">
        <v>14750</v>
      </c>
      <c r="L11" s="36">
        <f t="shared" si="4"/>
        <v>1.9413555320867242E-3</v>
      </c>
      <c r="M11" s="67">
        <v>7040</v>
      </c>
      <c r="N11" s="36">
        <f t="shared" si="5"/>
        <v>1.008817110264997E-3</v>
      </c>
      <c r="O11" s="11">
        <f t="shared" si="12"/>
        <v>7680</v>
      </c>
      <c r="P11" s="36">
        <f t="shared" si="6"/>
        <v>1.0088171102649974E-3</v>
      </c>
      <c r="Q11" s="86">
        <v>9989</v>
      </c>
      <c r="R11" s="36">
        <f t="shared" si="13"/>
        <v>1.3693088957494432E-3</v>
      </c>
      <c r="S11" s="101">
        <v>4119</v>
      </c>
      <c r="T11" s="36">
        <f t="shared" si="14"/>
        <v>2.9900660293689728E-4</v>
      </c>
      <c r="U11" s="67">
        <v>11750</v>
      </c>
      <c r="V11" s="65">
        <f t="shared" si="7"/>
        <v>1.3011531760706082E-3</v>
      </c>
      <c r="W11" s="86">
        <v>15458</v>
      </c>
      <c r="X11" s="68">
        <v>9959</v>
      </c>
      <c r="Y11" s="75">
        <f t="shared" si="8"/>
        <v>1.3132591970670764E-3</v>
      </c>
      <c r="Z11" s="67">
        <v>12000</v>
      </c>
      <c r="AA11" s="76">
        <f t="shared" si="9"/>
        <v>1.1913738575841618E-3</v>
      </c>
      <c r="AB11" s="36">
        <f t="shared" si="15"/>
        <v>0.20494025504568736</v>
      </c>
      <c r="AC11" s="8"/>
      <c r="AD11" s="54">
        <f t="shared" si="10"/>
        <v>9884</v>
      </c>
      <c r="AE11" s="55">
        <f t="shared" si="11"/>
        <v>1866</v>
      </c>
      <c r="AF11" s="8"/>
      <c r="AG11" s="8"/>
    </row>
    <row r="12" spans="1:37" x14ac:dyDescent="0.25">
      <c r="A12" s="6" t="s">
        <v>12</v>
      </c>
      <c r="B12" s="6" t="s">
        <v>13</v>
      </c>
      <c r="C12" s="31">
        <v>41783</v>
      </c>
      <c r="D12" s="36">
        <f t="shared" si="0"/>
        <v>6.2492512429927188E-3</v>
      </c>
      <c r="E12" s="7">
        <v>227213</v>
      </c>
      <c r="F12" s="36">
        <f t="shared" si="1"/>
        <v>3.4656546883186513E-2</v>
      </c>
      <c r="G12" s="11">
        <v>163916</v>
      </c>
      <c r="H12" s="36">
        <f t="shared" si="2"/>
        <v>2.3939107425714957E-2</v>
      </c>
      <c r="I12" s="67">
        <v>184878.04</v>
      </c>
      <c r="J12" s="36">
        <f t="shared" si="3"/>
        <v>2.5376879271651252E-2</v>
      </c>
      <c r="K12" s="7">
        <v>161000</v>
      </c>
      <c r="L12" s="36">
        <f t="shared" si="4"/>
        <v>2.119038919769238E-2</v>
      </c>
      <c r="M12" s="67">
        <v>177541.96</v>
      </c>
      <c r="N12" s="36">
        <f t="shared" si="5"/>
        <v>2.5441387363349954E-2</v>
      </c>
      <c r="O12" s="11">
        <f t="shared" si="12"/>
        <v>193682.13818181818</v>
      </c>
      <c r="P12" s="36">
        <f t="shared" si="6"/>
        <v>2.5441387363349964E-2</v>
      </c>
      <c r="Q12" s="86">
        <v>152442.04999999999</v>
      </c>
      <c r="R12" s="36">
        <f t="shared" si="13"/>
        <v>2.0897012228579575E-2</v>
      </c>
      <c r="S12" s="101">
        <v>326010.71999999997</v>
      </c>
      <c r="T12" s="36">
        <f t="shared" si="14"/>
        <v>2.3665782449189609E-2</v>
      </c>
      <c r="U12" s="67">
        <v>178000</v>
      </c>
      <c r="V12" s="65">
        <f t="shared" si="7"/>
        <v>1.9711086411963258E-2</v>
      </c>
      <c r="W12" s="86">
        <v>442490</v>
      </c>
      <c r="X12" s="68">
        <v>169000</v>
      </c>
      <c r="Y12" s="75">
        <f t="shared" si="8"/>
        <v>2.2285450778625957E-2</v>
      </c>
      <c r="Z12" s="67">
        <v>189000</v>
      </c>
      <c r="AA12" s="76">
        <f t="shared" si="9"/>
        <v>1.8764138256950551E-2</v>
      </c>
      <c r="AB12" s="36">
        <f t="shared" si="15"/>
        <v>0.11834319526627213</v>
      </c>
      <c r="AC12" s="8"/>
      <c r="AD12" s="54">
        <f t="shared" si="10"/>
        <v>162294.43563636363</v>
      </c>
      <c r="AE12" s="55">
        <f t="shared" si="11"/>
        <v>15705.564363636367</v>
      </c>
      <c r="AF12" s="8"/>
      <c r="AG12" s="8"/>
    </row>
    <row r="13" spans="1:37" x14ac:dyDescent="0.25">
      <c r="A13" s="6" t="s">
        <v>14</v>
      </c>
      <c r="B13" s="6" t="s">
        <v>15</v>
      </c>
      <c r="C13" s="31">
        <v>77451</v>
      </c>
      <c r="D13" s="36">
        <f t="shared" si="0"/>
        <v>1.1583915899313813E-2</v>
      </c>
      <c r="E13" s="7">
        <v>83239</v>
      </c>
      <c r="F13" s="36">
        <f t="shared" si="1"/>
        <v>1.2696352347839085E-2</v>
      </c>
      <c r="G13" s="11">
        <v>73232</v>
      </c>
      <c r="H13" s="36">
        <f t="shared" si="2"/>
        <v>1.0695165298079247E-2</v>
      </c>
      <c r="I13" s="67">
        <v>70401.179999999993</v>
      </c>
      <c r="J13" s="36">
        <f t="shared" si="3"/>
        <v>9.6634637918153413E-3</v>
      </c>
      <c r="K13" s="7">
        <v>73000</v>
      </c>
      <c r="L13" s="36">
        <f t="shared" si="4"/>
        <v>9.6080646672766692E-3</v>
      </c>
      <c r="M13" s="67">
        <v>59408.23</v>
      </c>
      <c r="N13" s="36">
        <f t="shared" si="5"/>
        <v>8.5130737094543055E-3</v>
      </c>
      <c r="O13" s="11">
        <f t="shared" si="12"/>
        <v>64808.978181818187</v>
      </c>
      <c r="P13" s="36">
        <f t="shared" si="6"/>
        <v>8.513073709454309E-3</v>
      </c>
      <c r="Q13" s="86">
        <v>49342.92</v>
      </c>
      <c r="R13" s="36">
        <f t="shared" si="13"/>
        <v>6.764010341200632E-3</v>
      </c>
      <c r="S13" s="101">
        <v>103667.08</v>
      </c>
      <c r="T13" s="36">
        <f t="shared" si="14"/>
        <v>7.525404570815142E-3</v>
      </c>
      <c r="U13" s="67">
        <v>55375</v>
      </c>
      <c r="V13" s="65">
        <f t="shared" si="7"/>
        <v>6.1320303936093553E-3</v>
      </c>
      <c r="W13" s="86">
        <v>92466</v>
      </c>
      <c r="X13" s="68">
        <v>54200</v>
      </c>
      <c r="Y13" s="75">
        <f t="shared" si="8"/>
        <v>7.1471682378788579E-3</v>
      </c>
      <c r="Z13" s="67">
        <v>61700</v>
      </c>
      <c r="AA13" s="76">
        <f t="shared" si="9"/>
        <v>6.1256472510785656E-3</v>
      </c>
      <c r="AB13" s="36">
        <f t="shared" si="15"/>
        <v>0.13837638376383765</v>
      </c>
      <c r="AC13" s="62"/>
      <c r="AD13" s="54">
        <f t="shared" si="10"/>
        <v>73826.431636363646</v>
      </c>
      <c r="AE13" s="55">
        <f t="shared" si="11"/>
        <v>-18451.431636363646</v>
      </c>
      <c r="AF13" s="8"/>
      <c r="AG13" s="8"/>
    </row>
    <row r="14" spans="1:37" x14ac:dyDescent="0.25">
      <c r="A14" s="6" t="s">
        <v>16</v>
      </c>
      <c r="B14" s="6" t="s">
        <v>17</v>
      </c>
      <c r="C14" s="31">
        <v>219925</v>
      </c>
      <c r="D14" s="36">
        <f t="shared" si="0"/>
        <v>3.2892960764310211E-2</v>
      </c>
      <c r="E14" s="7">
        <v>252806</v>
      </c>
      <c r="F14" s="36">
        <f t="shared" si="1"/>
        <v>3.8560218787441078E-2</v>
      </c>
      <c r="G14" s="11">
        <v>270599</v>
      </c>
      <c r="H14" s="36">
        <f t="shared" si="2"/>
        <v>3.9519623040405093E-2</v>
      </c>
      <c r="I14" s="67">
        <v>298393.53999999998</v>
      </c>
      <c r="J14" s="36">
        <f t="shared" si="3"/>
        <v>4.0958335776496969E-2</v>
      </c>
      <c r="K14" s="7">
        <v>305746</v>
      </c>
      <c r="L14" s="36">
        <f t="shared" si="4"/>
        <v>4.0241470407687295E-2</v>
      </c>
      <c r="M14" s="67">
        <v>285570.09000000003</v>
      </c>
      <c r="N14" s="36">
        <f t="shared" si="5"/>
        <v>4.0921589910783401E-2</v>
      </c>
      <c r="O14" s="11">
        <f t="shared" si="12"/>
        <v>311531.00727272732</v>
      </c>
      <c r="P14" s="36">
        <f t="shared" si="6"/>
        <v>4.0921589910783422E-2</v>
      </c>
      <c r="Q14" s="86">
        <v>315620.62</v>
      </c>
      <c r="R14" s="36">
        <f t="shared" si="13"/>
        <v>4.326580464991036E-2</v>
      </c>
      <c r="S14" s="101">
        <v>378376.7</v>
      </c>
      <c r="T14" s="36">
        <f t="shared" si="14"/>
        <v>2.7467135639105005E-2</v>
      </c>
      <c r="U14" s="67">
        <v>306695</v>
      </c>
      <c r="V14" s="65">
        <f t="shared" si="7"/>
        <v>3.3962312624253206E-2</v>
      </c>
      <c r="W14" s="86">
        <v>502035</v>
      </c>
      <c r="X14" s="68">
        <v>300500</v>
      </c>
      <c r="Y14" s="75">
        <f t="shared" si="8"/>
        <v>3.9625905082704735E-2</v>
      </c>
      <c r="Z14" s="67">
        <v>440000</v>
      </c>
      <c r="AA14" s="76">
        <f t="shared" si="9"/>
        <v>4.3683708111419271E-2</v>
      </c>
      <c r="AB14" s="36">
        <f t="shared" si="15"/>
        <v>0.46422628951747091</v>
      </c>
      <c r="AC14" s="8"/>
      <c r="AD14" s="54">
        <f t="shared" ref="AD14:AD45" si="16">(C14+E14+G14+I14)/4</f>
        <v>260430.88500000001</v>
      </c>
      <c r="AE14" s="55">
        <f t="shared" si="11"/>
        <v>46264.114999999991</v>
      </c>
      <c r="AF14" s="8"/>
      <c r="AG14" s="8"/>
    </row>
    <row r="15" spans="1:37" x14ac:dyDescent="0.25">
      <c r="A15" s="6" t="s">
        <v>18</v>
      </c>
      <c r="B15" s="6" t="s">
        <v>19</v>
      </c>
      <c r="C15" s="31">
        <v>536911</v>
      </c>
      <c r="D15" s="36">
        <f t="shared" si="0"/>
        <v>8.0302796212011196E-2</v>
      </c>
      <c r="E15" s="7">
        <v>467235</v>
      </c>
      <c r="F15" s="36">
        <f t="shared" si="1"/>
        <v>7.1266836329636291E-2</v>
      </c>
      <c r="G15" s="11">
        <v>319874</v>
      </c>
      <c r="H15" s="36">
        <f t="shared" si="2"/>
        <v>4.6715988974188889E-2</v>
      </c>
      <c r="I15" s="67">
        <v>763470</v>
      </c>
      <c r="J15" s="36">
        <f t="shared" si="3"/>
        <v>0.10479603752575255</v>
      </c>
      <c r="K15" s="7">
        <v>433500</v>
      </c>
      <c r="L15" s="36">
        <f t="shared" si="4"/>
        <v>5.7056110044718299E-2</v>
      </c>
      <c r="M15" s="67">
        <v>346400.75</v>
      </c>
      <c r="N15" s="36">
        <f t="shared" si="5"/>
        <v>4.9638494830770978E-2</v>
      </c>
      <c r="O15" s="11">
        <f t="shared" si="12"/>
        <v>377891.72727272729</v>
      </c>
      <c r="P15" s="36">
        <f t="shared" si="6"/>
        <v>4.9638494830770999E-2</v>
      </c>
      <c r="Q15" s="86">
        <v>207247.05</v>
      </c>
      <c r="R15" s="36">
        <f t="shared" si="13"/>
        <v>2.8409773669319214E-2</v>
      </c>
      <c r="S15" s="101">
        <v>1566765.84</v>
      </c>
      <c r="T15" s="36">
        <f t="shared" si="14"/>
        <v>0.11373472479144803</v>
      </c>
      <c r="U15" s="67">
        <v>620000</v>
      </c>
      <c r="V15" s="65">
        <f t="shared" si="7"/>
        <v>6.8656593120321449E-2</v>
      </c>
      <c r="W15" s="86">
        <v>1529346</v>
      </c>
      <c r="X15" s="68">
        <v>239647</v>
      </c>
      <c r="Y15" s="75">
        <f t="shared" si="8"/>
        <v>3.1601428536954884E-2</v>
      </c>
      <c r="Z15" s="67">
        <v>575000</v>
      </c>
      <c r="AA15" s="76">
        <f t="shared" si="9"/>
        <v>5.7086664009241089E-2</v>
      </c>
      <c r="AB15" s="36">
        <f t="shared" si="15"/>
        <v>1.3993623955234158</v>
      </c>
      <c r="AC15" s="62"/>
      <c r="AD15" s="54">
        <f t="shared" si="16"/>
        <v>521872.5</v>
      </c>
      <c r="AE15" s="55">
        <f t="shared" si="11"/>
        <v>98127.5</v>
      </c>
      <c r="AF15" s="8"/>
      <c r="AG15" s="8"/>
    </row>
    <row r="16" spans="1:37" x14ac:dyDescent="0.25">
      <c r="A16" s="10" t="s">
        <v>20</v>
      </c>
      <c r="B16" s="10" t="s">
        <v>21</v>
      </c>
      <c r="C16" s="19">
        <f>SUBTOTAL(9,C8:C15)</f>
        <v>2889606</v>
      </c>
      <c r="D16" s="36">
        <f t="shared" si="0"/>
        <v>0.43218232025606629</v>
      </c>
      <c r="E16" s="19">
        <f t="shared" ref="E16:K16" si="17">SUBTOTAL(9,E8:E15)</f>
        <v>2702748</v>
      </c>
      <c r="F16" s="36">
        <f t="shared" si="1"/>
        <v>0.41224715476420176</v>
      </c>
      <c r="G16" s="17">
        <f>SUBTOTAL(9,G8:G15)</f>
        <v>2598643</v>
      </c>
      <c r="H16" s="36">
        <f t="shared" si="2"/>
        <v>0.37951874092878174</v>
      </c>
      <c r="I16" s="17">
        <f>SUBTOTAL(9,I8:I15)</f>
        <v>3232671.96</v>
      </c>
      <c r="J16" s="36">
        <f t="shared" si="3"/>
        <v>0.44372563693217548</v>
      </c>
      <c r="K16" s="18">
        <f t="shared" si="17"/>
        <v>2921718</v>
      </c>
      <c r="L16" s="36">
        <f t="shared" si="4"/>
        <v>0.38454870525405827</v>
      </c>
      <c r="M16" s="18">
        <f t="shared" ref="M16" si="18">SUBTOTAL(9,M8:M15)</f>
        <v>2746561.6599999997</v>
      </c>
      <c r="N16" s="36">
        <f t="shared" si="5"/>
        <v>0.39357647684741948</v>
      </c>
      <c r="O16" s="17">
        <f>SUBTOTAL(9,O8:O15)</f>
        <v>2996249.083636363</v>
      </c>
      <c r="P16" s="36">
        <f t="shared" si="6"/>
        <v>0.39357647684741959</v>
      </c>
      <c r="Q16" s="18">
        <f>SUBTOTAL(9,Q8:Q15)</f>
        <v>2627733.7000000002</v>
      </c>
      <c r="R16" s="36">
        <f t="shared" si="13"/>
        <v>0.36021414867059753</v>
      </c>
      <c r="S16" s="18">
        <f>SUBTOTAL(9,S8:S15)</f>
        <v>5842845.5699999994</v>
      </c>
      <c r="T16" s="36">
        <f t="shared" si="14"/>
        <v>0.42414406539708649</v>
      </c>
      <c r="U16" s="18">
        <f t="shared" ref="U16" si="19">SUBTOTAL(9,U8:U15)</f>
        <v>2849147</v>
      </c>
      <c r="V16" s="65">
        <f t="shared" si="7"/>
        <v>0.31550439728868468</v>
      </c>
      <c r="W16" s="60">
        <f>SUBTOTAL(9,W8:W15)</f>
        <v>7096351</v>
      </c>
      <c r="X16" s="60">
        <f>SUBTOTAL(9,X8:X15)</f>
        <v>2715087</v>
      </c>
      <c r="Y16" s="75">
        <f t="shared" si="8"/>
        <v>0.35802921714903679</v>
      </c>
      <c r="Z16" s="60">
        <f>SUBTOTAL(9,Z8:Z15)</f>
        <v>3111092</v>
      </c>
      <c r="AA16" s="76">
        <f t="shared" si="9"/>
        <v>0.30887280644493542</v>
      </c>
      <c r="AB16" s="36">
        <f>(Z16/X16)-1</f>
        <v>0.14585352145253538</v>
      </c>
      <c r="AC16" s="8"/>
      <c r="AD16" s="54">
        <f t="shared" si="16"/>
        <v>2855917.24</v>
      </c>
      <c r="AE16" s="55">
        <f t="shared" si="11"/>
        <v>-6770.2400000002235</v>
      </c>
      <c r="AF16" s="8"/>
      <c r="AG16" s="8"/>
    </row>
    <row r="17" spans="1:33" x14ac:dyDescent="0.25">
      <c r="A17" s="10"/>
      <c r="B17" s="10"/>
      <c r="C17" s="32"/>
      <c r="D17" s="36"/>
      <c r="E17" s="32"/>
      <c r="F17" s="36"/>
      <c r="G17" s="12"/>
      <c r="H17" s="36"/>
      <c r="I17" s="36"/>
      <c r="J17" s="36"/>
      <c r="K17" s="7"/>
      <c r="L17" s="36"/>
      <c r="M17" s="7"/>
      <c r="N17" s="36"/>
      <c r="O17" s="12"/>
      <c r="P17" s="36"/>
      <c r="Q17" s="7"/>
      <c r="R17" s="36"/>
      <c r="S17" s="101"/>
      <c r="T17" s="36"/>
      <c r="U17" s="7"/>
      <c r="V17" s="65"/>
      <c r="W17" s="52"/>
      <c r="X17" s="52"/>
      <c r="Y17" s="75"/>
      <c r="Z17" s="52"/>
      <c r="AA17" s="76"/>
      <c r="AB17" s="36"/>
      <c r="AC17" s="8"/>
      <c r="AD17" s="54">
        <f t="shared" si="16"/>
        <v>0</v>
      </c>
      <c r="AE17" s="55">
        <f t="shared" si="11"/>
        <v>0</v>
      </c>
      <c r="AF17" s="8"/>
      <c r="AG17" s="8"/>
    </row>
    <row r="18" spans="1:33" x14ac:dyDescent="0.25">
      <c r="A18" s="6" t="s">
        <v>22</v>
      </c>
      <c r="B18" s="6" t="s">
        <v>23</v>
      </c>
      <c r="C18" s="31">
        <v>43678</v>
      </c>
      <c r="D18" s="36">
        <f>C18/$C$52</f>
        <v>6.5326758679710882E-3</v>
      </c>
      <c r="E18" s="7">
        <v>110577</v>
      </c>
      <c r="F18" s="36">
        <f>E18/$E$52</f>
        <v>1.6866187166676708E-2</v>
      </c>
      <c r="G18" s="11">
        <v>89534</v>
      </c>
      <c r="H18" s="36">
        <f>G18/$G$52</f>
        <v>1.30759904112714E-2</v>
      </c>
      <c r="I18" s="67">
        <v>77124.84</v>
      </c>
      <c r="J18" s="36">
        <f>I18/$I$52</f>
        <v>1.0586372256680236E-2</v>
      </c>
      <c r="K18" s="7">
        <v>83664</v>
      </c>
      <c r="L18" s="36">
        <f>K18/$K$52</f>
        <v>1.1011631812644319E-2</v>
      </c>
      <c r="M18" s="67">
        <v>94711.59</v>
      </c>
      <c r="N18" s="36">
        <f>M18/$M$52</f>
        <v>1.3571970530170906E-2</v>
      </c>
      <c r="O18" s="11">
        <f>(M18/11)*12</f>
        <v>103321.73454545453</v>
      </c>
      <c r="P18" s="36">
        <f>O18/$O$52</f>
        <v>1.357197053017091E-2</v>
      </c>
      <c r="Q18" s="86">
        <v>63321.41</v>
      </c>
      <c r="R18" s="36">
        <f t="shared" si="13"/>
        <v>8.6802052261885834E-3</v>
      </c>
      <c r="S18" s="101">
        <v>95243.41</v>
      </c>
      <c r="T18" s="36">
        <f t="shared" si="14"/>
        <v>6.9139132013173376E-3</v>
      </c>
      <c r="U18" s="67">
        <v>59160</v>
      </c>
      <c r="V18" s="65">
        <f>U18/$U$52</f>
        <v>6.5511678209648665E-3</v>
      </c>
      <c r="W18" s="86">
        <v>89566</v>
      </c>
      <c r="X18" s="68">
        <v>63053</v>
      </c>
      <c r="Y18" s="75">
        <f>X18/$X$52</f>
        <v>8.314583005589956E-3</v>
      </c>
      <c r="Z18" s="67">
        <v>74400</v>
      </c>
      <c r="AA18" s="76">
        <f>Z18/$Z$52</f>
        <v>7.3865179170218035E-3</v>
      </c>
      <c r="AB18" s="36">
        <f t="shared" si="15"/>
        <v>0.17995971642903585</v>
      </c>
      <c r="AC18" s="8"/>
      <c r="AD18" s="54">
        <f t="shared" si="16"/>
        <v>80228.459999999992</v>
      </c>
      <c r="AE18" s="55">
        <f t="shared" si="11"/>
        <v>-21068.459999999992</v>
      </c>
      <c r="AF18" s="8"/>
      <c r="AG18" s="8"/>
    </row>
    <row r="19" spans="1:33" x14ac:dyDescent="0.25">
      <c r="A19" s="6" t="s">
        <v>24</v>
      </c>
      <c r="B19" s="6" t="s">
        <v>25</v>
      </c>
      <c r="C19" s="31">
        <f>23186+19204</f>
        <v>42390</v>
      </c>
      <c r="D19" s="36">
        <f>C19/$C$52</f>
        <v>6.3400368616533366E-3</v>
      </c>
      <c r="E19" s="7">
        <v>41148</v>
      </c>
      <c r="F19" s="36">
        <f>E19/$E$52</f>
        <v>6.2762588018703096E-3</v>
      </c>
      <c r="G19" s="11">
        <v>43911</v>
      </c>
      <c r="H19" s="36">
        <f>G19/$G$52</f>
        <v>6.412980710672353E-3</v>
      </c>
      <c r="I19" s="67">
        <v>46013.81</v>
      </c>
      <c r="J19" s="36">
        <f>I19/$I$52</f>
        <v>6.3159848579025339E-3</v>
      </c>
      <c r="K19" s="7">
        <v>50040</v>
      </c>
      <c r="L19" s="36">
        <f>K19/$K$52</f>
        <v>6.5861309034318432E-3</v>
      </c>
      <c r="M19" s="67">
        <v>27255.759999999998</v>
      </c>
      <c r="N19" s="36">
        <f>M19/$M$52</f>
        <v>3.9056927615449279E-3</v>
      </c>
      <c r="O19" s="11">
        <f>(M19/11)*12</f>
        <v>29733.556363636359</v>
      </c>
      <c r="P19" s="36">
        <f>O19/$O$52</f>
        <v>3.9056927615449292E-3</v>
      </c>
      <c r="Q19" s="86">
        <v>44780.73</v>
      </c>
      <c r="R19" s="36">
        <f t="shared" si="13"/>
        <v>6.1386176741569688E-3</v>
      </c>
      <c r="S19" s="101">
        <v>79505.279999999999</v>
      </c>
      <c r="T19" s="36">
        <f t="shared" si="14"/>
        <v>5.7714502763648564E-3</v>
      </c>
      <c r="U19" s="67">
        <v>40665</v>
      </c>
      <c r="V19" s="65">
        <f>U19/$U$52</f>
        <v>4.5030973536094709E-3</v>
      </c>
      <c r="W19" s="86">
        <v>139831</v>
      </c>
      <c r="X19" s="68">
        <v>47428</v>
      </c>
      <c r="Y19" s="75">
        <f>X19/$X$52</f>
        <v>6.2541678078619645E-3</v>
      </c>
      <c r="Z19" s="67">
        <v>59900</v>
      </c>
      <c r="AA19" s="76">
        <f>Z19/$Z$52</f>
        <v>5.9469411724409416E-3</v>
      </c>
      <c r="AB19" s="36">
        <f t="shared" si="15"/>
        <v>0.26296702369908065</v>
      </c>
      <c r="AC19" s="8"/>
      <c r="AD19" s="54">
        <f t="shared" si="16"/>
        <v>43365.702499999999</v>
      </c>
      <c r="AE19" s="55">
        <f t="shared" si="11"/>
        <v>-2700.7024999999994</v>
      </c>
      <c r="AF19" s="8"/>
      <c r="AG19" s="8"/>
    </row>
    <row r="20" spans="1:33" x14ac:dyDescent="0.25">
      <c r="A20" s="10" t="s">
        <v>26</v>
      </c>
      <c r="B20" s="10" t="s">
        <v>27</v>
      </c>
      <c r="C20" s="19">
        <f t="shared" ref="C20:K20" si="20">SUBTOTAL(9,C18:C19)</f>
        <v>86068</v>
      </c>
      <c r="D20" s="36">
        <f>C20/$C$52</f>
        <v>1.2872712729624425E-2</v>
      </c>
      <c r="E20" s="19">
        <f t="shared" si="20"/>
        <v>151725</v>
      </c>
      <c r="F20" s="36">
        <f>E20/$E$52</f>
        <v>2.3142445968547018E-2</v>
      </c>
      <c r="G20" s="17">
        <f t="shared" si="20"/>
        <v>133445</v>
      </c>
      <c r="H20" s="36">
        <f>G20/$G$52</f>
        <v>1.9488971121943754E-2</v>
      </c>
      <c r="I20" s="17">
        <f t="shared" si="20"/>
        <v>123138.65</v>
      </c>
      <c r="J20" s="36">
        <f>I20/$I$52</f>
        <v>1.690235711458277E-2</v>
      </c>
      <c r="K20" s="19">
        <f t="shared" si="20"/>
        <v>133704</v>
      </c>
      <c r="L20" s="36">
        <f>K20/$K$52</f>
        <v>1.759776271607616E-2</v>
      </c>
      <c r="M20" s="19">
        <f t="shared" ref="M20" si="21">SUBTOTAL(9,M18:M19)</f>
        <v>121967.34999999999</v>
      </c>
      <c r="N20" s="36">
        <f>M20/$M$52</f>
        <v>1.7477663291715833E-2</v>
      </c>
      <c r="O20" s="17">
        <f>SUBTOTAL(9,O18:O19)</f>
        <v>133055.29090909089</v>
      </c>
      <c r="P20" s="36">
        <f>O20/$O$52</f>
        <v>1.747766329171584E-2</v>
      </c>
      <c r="Q20" s="19">
        <f t="shared" ref="Q20:U20" si="22">SUBTOTAL(9,Q18:Q19)</f>
        <v>108102.14000000001</v>
      </c>
      <c r="R20" s="36">
        <f t="shared" si="13"/>
        <v>1.4818822900345552E-2</v>
      </c>
      <c r="S20" s="19">
        <f t="shared" ref="S20" si="23">SUBTOTAL(9,S18:S19)</f>
        <v>174748.69</v>
      </c>
      <c r="T20" s="36">
        <f t="shared" si="14"/>
        <v>1.2685363477682194E-2</v>
      </c>
      <c r="U20" s="19">
        <f t="shared" si="22"/>
        <v>99825</v>
      </c>
      <c r="V20" s="65">
        <f>U20/$U$52</f>
        <v>1.1054265174574338E-2</v>
      </c>
      <c r="W20" s="19">
        <f>SUBTOTAL(9,W18:W19)</f>
        <v>229397</v>
      </c>
      <c r="X20" s="19">
        <f>SUBTOTAL(9,X18:X19)</f>
        <v>110481</v>
      </c>
      <c r="Y20" s="75">
        <f>X20/$X$52</f>
        <v>1.4568750813451921E-2</v>
      </c>
      <c r="Z20" s="19">
        <f>SUBTOTAL(9,Z18:Z19)</f>
        <v>134300</v>
      </c>
      <c r="AA20" s="76">
        <f>Z20/$Z$52</f>
        <v>1.3333459089462745E-2</v>
      </c>
      <c r="AB20" s="36">
        <f t="shared" si="15"/>
        <v>0.21559363148414667</v>
      </c>
      <c r="AC20" s="8"/>
      <c r="AD20" s="54">
        <f t="shared" si="16"/>
        <v>123594.16250000001</v>
      </c>
      <c r="AE20" s="55">
        <f t="shared" si="11"/>
        <v>-23769.162500000006</v>
      </c>
      <c r="AF20" s="8"/>
      <c r="AG20" s="8"/>
    </row>
    <row r="21" spans="1:33" x14ac:dyDescent="0.25">
      <c r="A21" s="10"/>
      <c r="B21" s="10"/>
      <c r="C21" s="32"/>
      <c r="D21" s="36"/>
      <c r="E21" s="32"/>
      <c r="F21" s="36"/>
      <c r="G21" s="12"/>
      <c r="H21" s="36"/>
      <c r="I21" s="36"/>
      <c r="J21" s="36"/>
      <c r="K21" s="7"/>
      <c r="L21" s="36"/>
      <c r="M21" s="7"/>
      <c r="N21" s="36"/>
      <c r="O21" s="12"/>
      <c r="P21" s="36"/>
      <c r="Q21" s="7"/>
      <c r="R21" s="36"/>
      <c r="S21" s="101"/>
      <c r="T21" s="36"/>
      <c r="U21" s="7"/>
      <c r="V21" s="65"/>
      <c r="W21" s="52"/>
      <c r="X21" s="52"/>
      <c r="Y21" s="75"/>
      <c r="Z21" s="52"/>
      <c r="AA21" s="76"/>
      <c r="AB21" s="36"/>
      <c r="AC21" s="8"/>
      <c r="AD21" s="54">
        <f t="shared" si="16"/>
        <v>0</v>
      </c>
      <c r="AE21" s="55">
        <f t="shared" si="11"/>
        <v>0</v>
      </c>
      <c r="AF21" s="8"/>
      <c r="AG21" s="8"/>
    </row>
    <row r="22" spans="1:33" x14ac:dyDescent="0.25">
      <c r="A22" s="6" t="s">
        <v>28</v>
      </c>
      <c r="B22" s="6" t="s">
        <v>29</v>
      </c>
      <c r="C22" s="33">
        <v>1990</v>
      </c>
      <c r="D22" s="36">
        <f t="shared" ref="D22:D27" si="24">C22/$C$52</f>
        <v>2.9763324733876243E-4</v>
      </c>
      <c r="E22" s="7">
        <v>2552</v>
      </c>
      <c r="F22" s="36">
        <f t="shared" ref="F22:F27" si="25">E22/$E$52</f>
        <v>3.8925372952204308E-4</v>
      </c>
      <c r="G22" s="11">
        <v>2440</v>
      </c>
      <c r="H22" s="36">
        <f t="shared" ref="H22:H27" si="26">G22/$G$52</f>
        <v>3.5634972863383984E-4</v>
      </c>
      <c r="I22" s="52">
        <v>2420</v>
      </c>
      <c r="J22" s="36">
        <f t="shared" ref="J22:J27" si="27">I22/$I$52</f>
        <v>3.3217600012092307E-4</v>
      </c>
      <c r="K22" s="7">
        <v>2900</v>
      </c>
      <c r="L22" s="36">
        <f t="shared" ref="L22:L27" si="28">K22/$K$52</f>
        <v>3.8169024020688136E-4</v>
      </c>
      <c r="M22" s="7">
        <v>2340</v>
      </c>
      <c r="N22" s="36">
        <f t="shared" ref="N22:N27" si="29">M22/$M$52</f>
        <v>3.3531705085512687E-4</v>
      </c>
      <c r="O22" s="11">
        <f>(M22/11)*12</f>
        <v>2552.7272727272725</v>
      </c>
      <c r="P22" s="36">
        <f t="shared" ref="P22:P27" si="30">O22/$O$52</f>
        <v>3.3531705085512693E-4</v>
      </c>
      <c r="Q22" s="7">
        <v>3225</v>
      </c>
      <c r="R22" s="36">
        <f t="shared" si="13"/>
        <v>4.4208841613694607E-4</v>
      </c>
      <c r="S22" s="101">
        <v>2875</v>
      </c>
      <c r="T22" s="36">
        <f t="shared" si="14"/>
        <v>2.0870210814362219E-4</v>
      </c>
      <c r="U22" s="52">
        <v>3250</v>
      </c>
      <c r="V22" s="65">
        <f t="shared" ref="V22:V27" si="31">U22/$U$52</f>
        <v>3.5989343167910437E-4</v>
      </c>
      <c r="W22" s="86">
        <v>0</v>
      </c>
      <c r="X22" s="52">
        <v>3225</v>
      </c>
      <c r="Y22" s="75">
        <f t="shared" ref="Y22:Y27" si="32">X22/$X$52</f>
        <v>4.2526969681105746E-4</v>
      </c>
      <c r="Z22" s="52">
        <v>2500</v>
      </c>
      <c r="AA22" s="76">
        <f t="shared" ref="AA22:AA27" si="33">Z22/$Z$52</f>
        <v>2.4820288699670037E-4</v>
      </c>
      <c r="AB22" s="36">
        <f t="shared" si="15"/>
        <v>-0.22480620155038755</v>
      </c>
      <c r="AC22" s="8"/>
      <c r="AD22" s="54">
        <f t="shared" si="16"/>
        <v>2350.5</v>
      </c>
      <c r="AE22" s="55">
        <f t="shared" si="11"/>
        <v>899.5</v>
      </c>
      <c r="AF22" s="8"/>
      <c r="AG22" s="8"/>
    </row>
    <row r="23" spans="1:33" x14ac:dyDescent="0.25">
      <c r="A23" s="6" t="s">
        <v>30</v>
      </c>
      <c r="B23" s="6" t="s">
        <v>31</v>
      </c>
      <c r="C23" s="33">
        <v>71562</v>
      </c>
      <c r="D23" s="36">
        <f t="shared" si="24"/>
        <v>1.0703130877415335E-2</v>
      </c>
      <c r="E23" s="7">
        <v>77743</v>
      </c>
      <c r="F23" s="36">
        <f t="shared" si="25"/>
        <v>1.1858053563570611E-2</v>
      </c>
      <c r="G23" s="11">
        <v>54524</v>
      </c>
      <c r="H23" s="36">
        <f t="shared" si="26"/>
        <v>7.9629559852588041E-3</v>
      </c>
      <c r="I23" s="52">
        <v>53928</v>
      </c>
      <c r="J23" s="36">
        <f t="shared" si="27"/>
        <v>7.4023088159178262E-3</v>
      </c>
      <c r="K23" s="7">
        <v>55000</v>
      </c>
      <c r="L23" s="36">
        <f t="shared" si="28"/>
        <v>7.2389528315098192E-3</v>
      </c>
      <c r="M23" s="7">
        <v>50223</v>
      </c>
      <c r="N23" s="36">
        <f t="shared" si="29"/>
        <v>7.196849677391896E-3</v>
      </c>
      <c r="O23" s="11">
        <f t="shared" ref="O23:O26" si="34">(M23/11)*12</f>
        <v>54788.727272727279</v>
      </c>
      <c r="P23" s="36">
        <f t="shared" si="30"/>
        <v>7.1968496773918995E-3</v>
      </c>
      <c r="Q23" s="7">
        <v>88053</v>
      </c>
      <c r="R23" s="36">
        <f t="shared" si="13"/>
        <v>1.2070453118172562E-2</v>
      </c>
      <c r="S23" s="101">
        <v>79590.899999999994</v>
      </c>
      <c r="T23" s="36">
        <f t="shared" si="14"/>
        <v>5.7776656066254673E-3</v>
      </c>
      <c r="U23" s="52">
        <v>112128</v>
      </c>
      <c r="V23" s="65">
        <f t="shared" si="31"/>
        <v>1.2416655602250653E-2</v>
      </c>
      <c r="W23" s="86">
        <v>68902</v>
      </c>
      <c r="X23" s="52">
        <v>58599</v>
      </c>
      <c r="Y23" s="75">
        <f t="shared" si="32"/>
        <v>7.7272492909864054E-3</v>
      </c>
      <c r="Z23" s="52">
        <v>119300</v>
      </c>
      <c r="AA23" s="76">
        <f t="shared" si="33"/>
        <v>1.1844241767482543E-2</v>
      </c>
      <c r="AB23" s="36">
        <f t="shared" si="15"/>
        <v>1.0358709192989641</v>
      </c>
      <c r="AC23" s="8"/>
      <c r="AD23" s="54">
        <f t="shared" si="16"/>
        <v>64439.25</v>
      </c>
      <c r="AE23" s="55">
        <f t="shared" si="11"/>
        <v>47688.75</v>
      </c>
      <c r="AF23" s="8"/>
      <c r="AG23" s="8"/>
    </row>
    <row r="24" spans="1:33" x14ac:dyDescent="0.25">
      <c r="A24" s="6" t="s">
        <v>32</v>
      </c>
      <c r="B24" s="6" t="s">
        <v>33</v>
      </c>
      <c r="C24" s="33">
        <v>28942</v>
      </c>
      <c r="D24" s="36">
        <f t="shared" si="24"/>
        <v>4.3286941932052575E-3</v>
      </c>
      <c r="E24" s="7">
        <v>12319</v>
      </c>
      <c r="F24" s="36">
        <f t="shared" si="25"/>
        <v>1.8790034067327778E-3</v>
      </c>
      <c r="G24" s="11">
        <v>1918</v>
      </c>
      <c r="H24" s="36">
        <f t="shared" si="26"/>
        <v>2.8011425390151839E-4</v>
      </c>
      <c r="I24" s="52">
        <v>0</v>
      </c>
      <c r="J24" s="36">
        <f t="shared" si="27"/>
        <v>0</v>
      </c>
      <c r="K24" s="9">
        <v>13000</v>
      </c>
      <c r="L24" s="36">
        <f t="shared" si="28"/>
        <v>1.7110252147205028E-3</v>
      </c>
      <c r="M24" s="9">
        <v>1855</v>
      </c>
      <c r="N24" s="36">
        <f t="shared" si="29"/>
        <v>2.6581757663942746E-4</v>
      </c>
      <c r="O24" s="11">
        <f t="shared" si="34"/>
        <v>2023.6363636363635</v>
      </c>
      <c r="P24" s="36">
        <f t="shared" si="30"/>
        <v>2.6581757663942757E-4</v>
      </c>
      <c r="Q24" s="33">
        <v>350</v>
      </c>
      <c r="R24" s="36">
        <f t="shared" si="13"/>
        <v>4.7978587797808101E-5</v>
      </c>
      <c r="S24" s="101">
        <v>0</v>
      </c>
      <c r="T24" s="36">
        <f t="shared" si="14"/>
        <v>0</v>
      </c>
      <c r="U24" s="52">
        <v>0</v>
      </c>
      <c r="V24" s="65">
        <f t="shared" si="31"/>
        <v>0</v>
      </c>
      <c r="W24" s="52">
        <v>0</v>
      </c>
      <c r="X24" s="52">
        <v>350</v>
      </c>
      <c r="Y24" s="75">
        <f t="shared" si="32"/>
        <v>4.6153300429107017E-5</v>
      </c>
      <c r="Z24" s="52">
        <v>0</v>
      </c>
      <c r="AA24" s="76">
        <f t="shared" si="33"/>
        <v>0</v>
      </c>
      <c r="AB24" s="36">
        <f>(Z24/X24)-1</f>
        <v>-1</v>
      </c>
      <c r="AC24" s="8"/>
      <c r="AD24" s="54">
        <f t="shared" si="16"/>
        <v>10794.75</v>
      </c>
      <c r="AE24" s="55">
        <f t="shared" si="11"/>
        <v>-10794.75</v>
      </c>
      <c r="AF24" s="8"/>
      <c r="AG24" s="8"/>
    </row>
    <row r="25" spans="1:33" x14ac:dyDescent="0.25">
      <c r="A25" s="6" t="s">
        <v>34</v>
      </c>
      <c r="B25" s="6" t="s">
        <v>35</v>
      </c>
      <c r="C25" s="33">
        <f>15388+16242</f>
        <v>31630</v>
      </c>
      <c r="D25" s="36">
        <f t="shared" si="24"/>
        <v>4.7307234237814345E-3</v>
      </c>
      <c r="E25" s="7">
        <v>24986</v>
      </c>
      <c r="F25" s="36">
        <f t="shared" si="25"/>
        <v>3.8110868674912889E-3</v>
      </c>
      <c r="G25" s="11">
        <v>13475</v>
      </c>
      <c r="H25" s="36">
        <f t="shared" si="26"/>
        <v>1.9679559808774556E-3</v>
      </c>
      <c r="I25" s="52">
        <v>19056</v>
      </c>
      <c r="J25" s="36">
        <f t="shared" si="27"/>
        <v>2.6156801067373182E-3</v>
      </c>
      <c r="K25" s="7">
        <v>19000</v>
      </c>
      <c r="L25" s="36">
        <f t="shared" si="28"/>
        <v>2.5007291599761193E-3</v>
      </c>
      <c r="M25" s="7">
        <v>12218</v>
      </c>
      <c r="N25" s="36">
        <f t="shared" si="29"/>
        <v>1.7508135586957007E-3</v>
      </c>
      <c r="O25" s="11">
        <f t="shared" si="34"/>
        <v>13328.727272727272</v>
      </c>
      <c r="P25" s="36">
        <f t="shared" si="30"/>
        <v>1.7508135586957014E-3</v>
      </c>
      <c r="Q25" s="7">
        <v>12047</v>
      </c>
      <c r="R25" s="36">
        <f t="shared" si="13"/>
        <v>1.6514229920005547E-3</v>
      </c>
      <c r="S25" s="101">
        <v>6873</v>
      </c>
      <c r="T25" s="36">
        <f t="shared" si="14"/>
        <v>4.9892507452908353E-4</v>
      </c>
      <c r="U25" s="52">
        <v>8500</v>
      </c>
      <c r="V25" s="65">
        <f t="shared" si="31"/>
        <v>9.412597443915038E-4</v>
      </c>
      <c r="W25" s="52">
        <v>66</v>
      </c>
      <c r="X25" s="52">
        <v>12047</v>
      </c>
      <c r="Y25" s="75">
        <f t="shared" si="32"/>
        <v>1.5885966007698634E-3</v>
      </c>
      <c r="Z25" s="52">
        <v>0</v>
      </c>
      <c r="AA25" s="76">
        <f t="shared" si="33"/>
        <v>0</v>
      </c>
      <c r="AB25" s="36">
        <f t="shared" si="15"/>
        <v>-1</v>
      </c>
      <c r="AC25" s="8"/>
      <c r="AD25" s="54">
        <f t="shared" si="16"/>
        <v>22286.75</v>
      </c>
      <c r="AE25" s="55">
        <f t="shared" si="11"/>
        <v>-13786.75</v>
      </c>
      <c r="AF25" s="8"/>
      <c r="AG25" s="8"/>
    </row>
    <row r="26" spans="1:33" x14ac:dyDescent="0.25">
      <c r="A26" s="6" t="s">
        <v>36</v>
      </c>
      <c r="B26" s="6" t="s">
        <v>196</v>
      </c>
      <c r="C26" s="33">
        <v>11156</v>
      </c>
      <c r="D26" s="36">
        <f t="shared" si="24"/>
        <v>1.6685409584478561E-3</v>
      </c>
      <c r="E26" s="7">
        <v>15501</v>
      </c>
      <c r="F26" s="36">
        <f t="shared" si="25"/>
        <v>2.3643503375083033E-3</v>
      </c>
      <c r="G26" s="11">
        <v>9383</v>
      </c>
      <c r="H26" s="36">
        <f t="shared" si="26"/>
        <v>1.3703399605620161E-3</v>
      </c>
      <c r="I26" s="52">
        <v>12536</v>
      </c>
      <c r="J26" s="36">
        <f t="shared" si="27"/>
        <v>1.7207265857503685E-3</v>
      </c>
      <c r="K26" s="7">
        <v>10000</v>
      </c>
      <c r="L26" s="36">
        <f t="shared" si="28"/>
        <v>1.3161732420926943E-3</v>
      </c>
      <c r="M26" s="7">
        <v>7077</v>
      </c>
      <c r="N26" s="36">
        <f t="shared" si="29"/>
        <v>1.0141191320092876E-3</v>
      </c>
      <c r="O26" s="11">
        <f t="shared" si="34"/>
        <v>7720.363636363636</v>
      </c>
      <c r="P26" s="36">
        <f t="shared" si="30"/>
        <v>1.0141191320092878E-3</v>
      </c>
      <c r="Q26" s="7">
        <v>0</v>
      </c>
      <c r="R26" s="36">
        <f t="shared" si="13"/>
        <v>0</v>
      </c>
      <c r="S26" s="101">
        <v>0</v>
      </c>
      <c r="T26" s="36">
        <f t="shared" si="14"/>
        <v>0</v>
      </c>
      <c r="U26" s="52">
        <v>0</v>
      </c>
      <c r="V26" s="65">
        <f t="shared" si="31"/>
        <v>0</v>
      </c>
      <c r="W26" s="52">
        <v>0</v>
      </c>
      <c r="X26" s="52">
        <v>0</v>
      </c>
      <c r="Y26" s="75">
        <f t="shared" si="32"/>
        <v>0</v>
      </c>
      <c r="Z26" s="52">
        <v>0</v>
      </c>
      <c r="AA26" s="76">
        <f t="shared" si="33"/>
        <v>0</v>
      </c>
      <c r="AB26" s="36" t="e">
        <f t="shared" si="15"/>
        <v>#DIV/0!</v>
      </c>
      <c r="AC26" s="8"/>
      <c r="AD26" s="54">
        <f t="shared" si="16"/>
        <v>12144</v>
      </c>
      <c r="AE26" s="55">
        <f t="shared" si="11"/>
        <v>-12144</v>
      </c>
      <c r="AF26" s="8"/>
      <c r="AG26" s="8"/>
    </row>
    <row r="27" spans="1:33" x14ac:dyDescent="0.25">
      <c r="A27" s="10" t="s">
        <v>37</v>
      </c>
      <c r="B27" s="10" t="s">
        <v>38</v>
      </c>
      <c r="C27" s="19">
        <f t="shared" ref="C27:K27" si="35">SUBTOTAL(9,C22:C26)</f>
        <v>145280</v>
      </c>
      <c r="D27" s="36">
        <f t="shared" si="24"/>
        <v>2.1728722700188646E-2</v>
      </c>
      <c r="E27" s="19">
        <f t="shared" si="35"/>
        <v>133101</v>
      </c>
      <c r="F27" s="36">
        <f t="shared" si="25"/>
        <v>2.0301747904825022E-2</v>
      </c>
      <c r="G27" s="17">
        <f t="shared" si="35"/>
        <v>81740</v>
      </c>
      <c r="H27" s="36">
        <f t="shared" si="26"/>
        <v>1.1937715909233634E-2</v>
      </c>
      <c r="I27" s="17">
        <f t="shared" si="35"/>
        <v>87940</v>
      </c>
      <c r="J27" s="36">
        <f t="shared" si="27"/>
        <v>1.2070891508526436E-2</v>
      </c>
      <c r="K27" s="18">
        <f t="shared" si="35"/>
        <v>99900</v>
      </c>
      <c r="L27" s="36">
        <f t="shared" si="28"/>
        <v>1.3148570688506018E-2</v>
      </c>
      <c r="M27" s="18">
        <f t="shared" ref="M27" si="36">SUBTOTAL(9,M22:M26)</f>
        <v>73713</v>
      </c>
      <c r="N27" s="36">
        <f t="shared" si="29"/>
        <v>1.0562916995591438E-2</v>
      </c>
      <c r="O27" s="17">
        <f>SUBTOTAL(9,O22:O26)</f>
        <v>80414.181818181809</v>
      </c>
      <c r="P27" s="36">
        <f t="shared" si="30"/>
        <v>1.0562916995591441E-2</v>
      </c>
      <c r="Q27" s="18">
        <f>SUBTOTAL(9,Q22:Q26)</f>
        <v>103675</v>
      </c>
      <c r="R27" s="36">
        <f t="shared" si="13"/>
        <v>1.421194311410787E-2</v>
      </c>
      <c r="S27" s="18">
        <f>SUBTOTAL(9,S22:S26)</f>
        <v>89338.9</v>
      </c>
      <c r="T27" s="36">
        <f t="shared" si="14"/>
        <v>6.485292789298173E-3</v>
      </c>
      <c r="U27" s="18">
        <f t="shared" ref="U27" si="37">SUBTOTAL(9,U22:U26)</f>
        <v>123878</v>
      </c>
      <c r="V27" s="65">
        <f t="shared" si="31"/>
        <v>1.371780877832126E-2</v>
      </c>
      <c r="W27" s="17">
        <f t="shared" ref="W27" si="38">SUBTOTAL(9,W22:W26)</f>
        <v>68968</v>
      </c>
      <c r="X27" s="17">
        <f>SUBTOTAL(9,X22:X26)</f>
        <v>74221</v>
      </c>
      <c r="Y27" s="75">
        <f t="shared" si="32"/>
        <v>9.7872688889964338E-3</v>
      </c>
      <c r="Z27" s="17">
        <f>SUBTOTAL(9,Z22:Z26)</f>
        <v>121800</v>
      </c>
      <c r="AA27" s="76">
        <f t="shared" si="33"/>
        <v>1.2092444654479242E-2</v>
      </c>
      <c r="AB27" s="36">
        <f t="shared" si="15"/>
        <v>0.64104498726775438</v>
      </c>
      <c r="AC27" s="8"/>
      <c r="AD27" s="54">
        <f t="shared" si="16"/>
        <v>112015.25</v>
      </c>
      <c r="AE27" s="55">
        <f t="shared" si="11"/>
        <v>11862.75</v>
      </c>
      <c r="AF27" s="8"/>
      <c r="AG27" s="8"/>
    </row>
    <row r="28" spans="1:33" x14ac:dyDescent="0.25">
      <c r="A28" s="10"/>
      <c r="B28" s="10"/>
      <c r="C28" s="32"/>
      <c r="D28" s="36"/>
      <c r="E28" s="32"/>
      <c r="F28" s="36"/>
      <c r="G28" s="12"/>
      <c r="H28" s="36"/>
      <c r="I28" s="36"/>
      <c r="J28" s="36"/>
      <c r="K28" s="7"/>
      <c r="L28" s="36"/>
      <c r="M28" s="7"/>
      <c r="N28" s="36"/>
      <c r="O28" s="12"/>
      <c r="P28" s="36"/>
      <c r="Q28" s="7"/>
      <c r="R28" s="36"/>
      <c r="S28" s="101"/>
      <c r="T28" s="36"/>
      <c r="U28" s="7"/>
      <c r="V28" s="65"/>
      <c r="W28" s="52"/>
      <c r="X28" s="52"/>
      <c r="Y28" s="75"/>
      <c r="Z28" s="52"/>
      <c r="AA28" s="76"/>
      <c r="AB28" s="36"/>
      <c r="AC28" s="8"/>
      <c r="AD28" s="54">
        <f t="shared" si="16"/>
        <v>0</v>
      </c>
      <c r="AE28" s="55">
        <f t="shared" si="11"/>
        <v>0</v>
      </c>
      <c r="AF28" s="8"/>
      <c r="AG28" s="8"/>
    </row>
    <row r="29" spans="1:33" x14ac:dyDescent="0.25">
      <c r="A29" s="6" t="s">
        <v>39</v>
      </c>
      <c r="B29" s="6" t="s">
        <v>40</v>
      </c>
      <c r="C29" s="7">
        <v>1486472</v>
      </c>
      <c r="D29" s="36">
        <f>C29/$C$52</f>
        <v>0.22232336102419339</v>
      </c>
      <c r="E29" s="7">
        <v>1624795</v>
      </c>
      <c r="F29" s="36">
        <f>E29/$E$52</f>
        <v>0.24782817925500314</v>
      </c>
      <c r="G29" s="11">
        <v>1619101</v>
      </c>
      <c r="H29" s="36">
        <f>G29/$G$52</f>
        <v>0.23646155818884373</v>
      </c>
      <c r="I29" s="52">
        <v>1650395</v>
      </c>
      <c r="J29" s="36">
        <f>I29/$I$52</f>
        <v>0.22653785525602102</v>
      </c>
      <c r="K29" s="7">
        <v>1573236</v>
      </c>
      <c r="L29" s="36">
        <f>K29/$K$52</f>
        <v>0.20706511266969421</v>
      </c>
      <c r="M29" s="67">
        <v>1551008</v>
      </c>
      <c r="N29" s="36">
        <f>M29/$M$52</f>
        <v>0.222256165988337</v>
      </c>
      <c r="O29" s="11">
        <f>(M29/11)*12</f>
        <v>1692008.7272727271</v>
      </c>
      <c r="P29" s="36">
        <f>O29/$O$52</f>
        <v>0.22225616598833706</v>
      </c>
      <c r="Q29" s="7">
        <v>1639737</v>
      </c>
      <c r="R29" s="36">
        <f t="shared" si="13"/>
        <v>0.22477790177089846</v>
      </c>
      <c r="S29" s="101">
        <v>3080080.78</v>
      </c>
      <c r="T29" s="36">
        <f t="shared" si="14"/>
        <v>0.22358933983953116</v>
      </c>
      <c r="U29" s="67">
        <v>2302735</v>
      </c>
      <c r="V29" s="65">
        <f>U29/$U$52</f>
        <v>0.25499667735310227</v>
      </c>
      <c r="W29" s="86">
        <v>2758529</v>
      </c>
      <c r="X29" s="68">
        <v>1639737</v>
      </c>
      <c r="Y29" s="75">
        <f>X29/$X$52</f>
        <v>0.21622649824492185</v>
      </c>
      <c r="Z29" s="67">
        <v>2586548</v>
      </c>
      <c r="AA29" s="76">
        <f>Z29/$Z$52</f>
        <v>0.25679547238221656</v>
      </c>
      <c r="AB29" s="36">
        <f t="shared" si="15"/>
        <v>0.57741637835823667</v>
      </c>
      <c r="AC29" s="8"/>
      <c r="AD29" s="54">
        <f t="shared" si="16"/>
        <v>1595190.75</v>
      </c>
      <c r="AE29" s="55">
        <f t="shared" si="11"/>
        <v>707544.25</v>
      </c>
      <c r="AF29" s="8"/>
      <c r="AG29" s="8"/>
    </row>
    <row r="30" spans="1:33" x14ac:dyDescent="0.25">
      <c r="A30" s="6" t="s">
        <v>41</v>
      </c>
      <c r="B30" s="6" t="s">
        <v>42</v>
      </c>
      <c r="C30" s="7">
        <v>5273</v>
      </c>
      <c r="D30" s="36">
        <f>C30/$C$52</f>
        <v>7.88653323224771E-4</v>
      </c>
      <c r="E30" s="7">
        <v>1000</v>
      </c>
      <c r="F30" s="36">
        <f>E30/$E$52</f>
        <v>1.5252889087854354E-4</v>
      </c>
      <c r="G30" s="11">
        <v>2000</v>
      </c>
      <c r="H30" s="36">
        <f>G30/$G$52</f>
        <v>2.9208994150314741E-4</v>
      </c>
      <c r="I30" s="52">
        <v>4500</v>
      </c>
      <c r="J30" s="36">
        <f>I30/$I$52</f>
        <v>6.1768264485295612E-4</v>
      </c>
      <c r="K30" s="9">
        <v>50000</v>
      </c>
      <c r="L30" s="36">
        <f>K30/$K$52</f>
        <v>6.5808662104634716E-3</v>
      </c>
      <c r="M30" s="67">
        <v>0</v>
      </c>
      <c r="N30" s="36">
        <f>M30/$M$52</f>
        <v>0</v>
      </c>
      <c r="O30" s="11">
        <f>(M30/11)*12</f>
        <v>0</v>
      </c>
      <c r="P30" s="36">
        <f>O30/$O$52</f>
        <v>0</v>
      </c>
      <c r="Q30" s="33">
        <v>30000</v>
      </c>
      <c r="R30" s="36">
        <f t="shared" si="13"/>
        <v>4.1124503826692653E-3</v>
      </c>
      <c r="S30" s="101">
        <v>20000</v>
      </c>
      <c r="T30" s="36">
        <f t="shared" si="14"/>
        <v>1.4518407523034587E-3</v>
      </c>
      <c r="U30" s="67">
        <v>50000</v>
      </c>
      <c r="V30" s="65">
        <f>U30/$U$52</f>
        <v>5.5368220258323756E-3</v>
      </c>
      <c r="W30" s="86">
        <v>276500</v>
      </c>
      <c r="X30" s="68">
        <v>86800</v>
      </c>
      <c r="Y30" s="75">
        <f>X30/$X$52</f>
        <v>1.144601850641854E-2</v>
      </c>
      <c r="Z30" s="67">
        <v>50000</v>
      </c>
      <c r="AA30" s="76">
        <f>Z30/$Z$52</f>
        <v>4.9640577399340082E-3</v>
      </c>
      <c r="AB30" s="36">
        <f t="shared" si="15"/>
        <v>-0.42396313364055305</v>
      </c>
      <c r="AC30" s="8"/>
      <c r="AD30" s="54">
        <f t="shared" si="16"/>
        <v>3193.25</v>
      </c>
      <c r="AE30" s="55">
        <f t="shared" si="11"/>
        <v>46806.75</v>
      </c>
      <c r="AF30" s="8"/>
      <c r="AG30" s="8"/>
    </row>
    <row r="31" spans="1:33" x14ac:dyDescent="0.25">
      <c r="A31" s="6" t="s">
        <v>43</v>
      </c>
      <c r="B31" s="6" t="s">
        <v>44</v>
      </c>
      <c r="C31" s="7">
        <v>191713</v>
      </c>
      <c r="D31" s="36">
        <f>C31/$C$52</f>
        <v>2.8673448616611134E-2</v>
      </c>
      <c r="E31" s="7">
        <v>191938</v>
      </c>
      <c r="F31" s="36">
        <f>E31/$E$52</f>
        <v>2.9276090257445889E-2</v>
      </c>
      <c r="G31" s="11">
        <v>189213</v>
      </c>
      <c r="H31" s="36">
        <f>G31/$G$52</f>
        <v>2.7633607050817514E-2</v>
      </c>
      <c r="I31" s="52">
        <v>191202</v>
      </c>
      <c r="J31" s="36">
        <f>I31/$I$52</f>
        <v>2.6244923791372204E-2</v>
      </c>
      <c r="K31" s="7">
        <v>418926</v>
      </c>
      <c r="L31" s="36">
        <f>K31/$K$52</f>
        <v>5.513791916169241E-2</v>
      </c>
      <c r="M31" s="67">
        <v>0</v>
      </c>
      <c r="N31" s="36">
        <f>M31/$M$52</f>
        <v>0</v>
      </c>
      <c r="O31" s="11">
        <f>(M31/11)*12</f>
        <v>0</v>
      </c>
      <c r="P31" s="36">
        <f>O31/$O$52</f>
        <v>0</v>
      </c>
      <c r="Q31" s="7">
        <v>25000</v>
      </c>
      <c r="R31" s="36">
        <f t="shared" si="13"/>
        <v>3.4270419855577214E-3</v>
      </c>
      <c r="S31" s="101">
        <v>5000</v>
      </c>
      <c r="T31" s="36">
        <f t="shared" si="14"/>
        <v>3.6296018807586468E-4</v>
      </c>
      <c r="U31" s="67">
        <v>0</v>
      </c>
      <c r="V31" s="65">
        <f>U31/$U$52</f>
        <v>0</v>
      </c>
      <c r="W31" s="86">
        <v>1720845</v>
      </c>
      <c r="X31" s="68">
        <v>0</v>
      </c>
      <c r="Y31" s="75">
        <f>X31/$X$52</f>
        <v>0</v>
      </c>
      <c r="Z31" s="67">
        <v>86392</v>
      </c>
      <c r="AA31" s="76">
        <f>Z31/$Z$52</f>
        <v>8.5770975253675764E-3</v>
      </c>
      <c r="AB31" s="36" t="e">
        <f t="shared" si="15"/>
        <v>#DIV/0!</v>
      </c>
      <c r="AC31" s="8"/>
      <c r="AD31" s="54">
        <f t="shared" si="16"/>
        <v>191016.5</v>
      </c>
      <c r="AE31" s="55">
        <f t="shared" si="11"/>
        <v>-191016.5</v>
      </c>
      <c r="AF31" s="8"/>
      <c r="AG31" s="8"/>
    </row>
    <row r="32" spans="1:33" x14ac:dyDescent="0.25">
      <c r="A32" s="10" t="s">
        <v>45</v>
      </c>
      <c r="B32" s="10" t="s">
        <v>46</v>
      </c>
      <c r="C32" s="20">
        <f t="shared" ref="C32:K32" si="39">SUBTOTAL(9,C29:C31)</f>
        <v>1683458</v>
      </c>
      <c r="D32" s="36">
        <f>C32/$C$52</f>
        <v>0.25178546296402932</v>
      </c>
      <c r="E32" s="20">
        <f t="shared" si="39"/>
        <v>1817733</v>
      </c>
      <c r="F32" s="36">
        <f>E32/$E$52</f>
        <v>0.27725679840332756</v>
      </c>
      <c r="G32" s="18">
        <f t="shared" si="39"/>
        <v>1810314</v>
      </c>
      <c r="H32" s="36">
        <f>G32/$G$52</f>
        <v>0.2643872551811644</v>
      </c>
      <c r="I32" s="18">
        <f t="shared" si="39"/>
        <v>1846097</v>
      </c>
      <c r="J32" s="36">
        <f>I32/$I$52</f>
        <v>0.25340046169224617</v>
      </c>
      <c r="K32" s="18">
        <f t="shared" si="39"/>
        <v>2042162</v>
      </c>
      <c r="L32" s="36">
        <f>K32/$K$52</f>
        <v>0.2687838980418501</v>
      </c>
      <c r="M32" s="18">
        <f t="shared" ref="M32" si="40">SUBTOTAL(9,M29:M31)</f>
        <v>1551008</v>
      </c>
      <c r="N32" s="36">
        <f>M32/$M$52</f>
        <v>0.222256165988337</v>
      </c>
      <c r="O32" s="18">
        <f>SUBTOTAL(9,O29:O31)</f>
        <v>1692008.7272727271</v>
      </c>
      <c r="P32" s="36">
        <f>O32/$O$52</f>
        <v>0.22225616598833706</v>
      </c>
      <c r="Q32" s="18">
        <f t="shared" ref="Q32:U32" si="41">SUBTOTAL(9,Q29:Q31)</f>
        <v>1694737</v>
      </c>
      <c r="R32" s="36">
        <f t="shared" si="13"/>
        <v>0.23231739413912544</v>
      </c>
      <c r="S32" s="18">
        <f t="shared" ref="S32" si="42">SUBTOTAL(9,S29:S31)</f>
        <v>3105080.78</v>
      </c>
      <c r="T32" s="36">
        <f t="shared" si="14"/>
        <v>0.2254041407799105</v>
      </c>
      <c r="U32" s="18">
        <f t="shared" si="41"/>
        <v>2352735</v>
      </c>
      <c r="V32" s="65">
        <f>U32/$U$52</f>
        <v>0.26053349937893466</v>
      </c>
      <c r="W32" s="17">
        <f t="shared" ref="W32" si="43">SUBTOTAL(9,W29:W31)</f>
        <v>4755874</v>
      </c>
      <c r="X32" s="17">
        <f t="shared" ref="X32:Z32" si="44">SUBTOTAL(9,X29:X31)</f>
        <v>1726537</v>
      </c>
      <c r="Y32" s="75">
        <f>X32/$X$52</f>
        <v>0.2276725167513404</v>
      </c>
      <c r="Z32" s="17">
        <f t="shared" si="44"/>
        <v>2722940</v>
      </c>
      <c r="AA32" s="76">
        <f>Z32/$Z$52</f>
        <v>0.27033662764751815</v>
      </c>
      <c r="AB32" s="36">
        <f t="shared" si="15"/>
        <v>0.5771107135265563</v>
      </c>
      <c r="AC32" s="8"/>
      <c r="AD32" s="54">
        <f t="shared" si="16"/>
        <v>1789400.5</v>
      </c>
      <c r="AE32" s="55">
        <f t="shared" si="11"/>
        <v>563334.5</v>
      </c>
      <c r="AF32" s="8"/>
      <c r="AG32" s="8"/>
    </row>
    <row r="33" spans="1:33" x14ac:dyDescent="0.25">
      <c r="A33" s="10"/>
      <c r="B33" s="10"/>
      <c r="C33" s="32"/>
      <c r="D33" s="36"/>
      <c r="E33" s="32"/>
      <c r="F33" s="36"/>
      <c r="G33" s="12"/>
      <c r="H33" s="36"/>
      <c r="I33" s="36"/>
      <c r="J33" s="36"/>
      <c r="K33" s="7"/>
      <c r="L33" s="36"/>
      <c r="M33" s="7"/>
      <c r="N33" s="36"/>
      <c r="O33" s="12"/>
      <c r="P33" s="36"/>
      <c r="Q33" s="7"/>
      <c r="R33" s="36"/>
      <c r="S33" s="101"/>
      <c r="T33" s="36"/>
      <c r="U33" s="7"/>
      <c r="V33" s="65"/>
      <c r="W33" s="52"/>
      <c r="X33" s="52"/>
      <c r="Y33" s="75"/>
      <c r="Z33" s="52"/>
      <c r="AA33" s="76"/>
      <c r="AB33" s="36"/>
      <c r="AC33" s="8"/>
      <c r="AD33" s="54">
        <f t="shared" si="16"/>
        <v>0</v>
      </c>
      <c r="AE33" s="55">
        <f t="shared" si="11"/>
        <v>0</v>
      </c>
      <c r="AF33" s="8"/>
      <c r="AG33" s="8"/>
    </row>
    <row r="34" spans="1:33" x14ac:dyDescent="0.25">
      <c r="A34" s="6" t="s">
        <v>47</v>
      </c>
      <c r="B34" s="6" t="s">
        <v>48</v>
      </c>
      <c r="C34" s="7">
        <v>982402</v>
      </c>
      <c r="D34" s="36">
        <f>C34/$C$52</f>
        <v>0.14693241077994718</v>
      </c>
      <c r="E34" s="7">
        <v>709560</v>
      </c>
      <c r="F34" s="36">
        <f>E34/$E$52</f>
        <v>0.10822839981177935</v>
      </c>
      <c r="G34" s="11">
        <v>1147778</v>
      </c>
      <c r="H34" s="36">
        <f>G34/$G$52</f>
        <v>0.16762720443929977</v>
      </c>
      <c r="I34" s="52">
        <v>1046500</v>
      </c>
      <c r="J34" s="36">
        <f>I34/$I$52</f>
        <v>0.14364553063080412</v>
      </c>
      <c r="K34" s="7">
        <v>1411000</v>
      </c>
      <c r="L34" s="36">
        <f>K34/$K$52</f>
        <v>0.18571204445927919</v>
      </c>
      <c r="M34" s="67">
        <v>1207135</v>
      </c>
      <c r="N34" s="36">
        <f>M34/$M$52</f>
        <v>0.1729798923863263</v>
      </c>
      <c r="O34" s="11">
        <f>(M34/11)*12</f>
        <v>1316874.5454545454</v>
      </c>
      <c r="P34" s="36">
        <f>O34/$O$52</f>
        <v>0.17297989238632636</v>
      </c>
      <c r="Q34" s="7">
        <v>1374250</v>
      </c>
      <c r="R34" s="36">
        <f t="shared" si="13"/>
        <v>0.18838449794610795</v>
      </c>
      <c r="S34" s="101">
        <v>1592647</v>
      </c>
      <c r="T34" s="36">
        <f t="shared" si="14"/>
        <v>0.11561349093169232</v>
      </c>
      <c r="U34" s="67">
        <v>1047500</v>
      </c>
      <c r="V34" s="65">
        <f>U34/$U$52</f>
        <v>0.11599642144118827</v>
      </c>
      <c r="W34" s="86">
        <v>1519276</v>
      </c>
      <c r="X34" s="68">
        <v>1206360</v>
      </c>
      <c r="Y34" s="75">
        <f>X34/$X$52</f>
        <v>0.15907855858759296</v>
      </c>
      <c r="Z34" s="67">
        <v>1245000</v>
      </c>
      <c r="AA34" s="76">
        <f>Z34/$Z$52</f>
        <v>0.1236050377243568</v>
      </c>
      <c r="AB34" s="36">
        <f t="shared" si="15"/>
        <v>3.2030239729434085E-2</v>
      </c>
      <c r="AC34" s="8"/>
      <c r="AD34" s="54">
        <f t="shared" si="16"/>
        <v>971560</v>
      </c>
      <c r="AE34" s="55">
        <f t="shared" si="11"/>
        <v>75940</v>
      </c>
      <c r="AF34" s="8"/>
      <c r="AG34" s="8"/>
    </row>
    <row r="35" spans="1:33" x14ac:dyDescent="0.25">
      <c r="A35" s="6" t="s">
        <v>49</v>
      </c>
      <c r="B35" s="6" t="s">
        <v>50</v>
      </c>
      <c r="C35" s="7">
        <v>71000</v>
      </c>
      <c r="D35" s="36">
        <f>C35/$C$52</f>
        <v>1.0619075658820167E-2</v>
      </c>
      <c r="E35" s="7">
        <v>199600</v>
      </c>
      <c r="F35" s="36">
        <f>E35/$E$52</f>
        <v>3.0444766619357289E-2</v>
      </c>
      <c r="G35" s="11">
        <v>335167</v>
      </c>
      <c r="H35" s="36">
        <f>G35/$G$52</f>
        <v>4.8949454711892708E-2</v>
      </c>
      <c r="I35" s="52">
        <v>278430</v>
      </c>
      <c r="J35" s="36">
        <f>I35/$I$52</f>
        <v>3.821808417920191E-2</v>
      </c>
      <c r="K35" s="7">
        <v>297500</v>
      </c>
      <c r="L35" s="36">
        <f>K35/$K$52</f>
        <v>3.9156153952257661E-2</v>
      </c>
      <c r="M35" s="67">
        <v>439398.8</v>
      </c>
      <c r="N35" s="36">
        <f>M35/$M$52</f>
        <v>6.2964918703111841E-2</v>
      </c>
      <c r="O35" s="11">
        <f>(M35/11)*12</f>
        <v>479344.14545454539</v>
      </c>
      <c r="P35" s="36">
        <f>O35/$O$52</f>
        <v>6.2964918703111855E-2</v>
      </c>
      <c r="Q35" s="7">
        <v>493185</v>
      </c>
      <c r="R35" s="36">
        <f t="shared" si="13"/>
        <v>6.7606628065891392E-2</v>
      </c>
      <c r="S35" s="101">
        <v>1206059.31</v>
      </c>
      <c r="T35" s="36">
        <f t="shared" si="14"/>
        <v>8.7550302797649512E-2</v>
      </c>
      <c r="U35" s="67">
        <v>1172470</v>
      </c>
      <c r="V35" s="65">
        <f>U35/$U$52</f>
        <v>0.12983515441255369</v>
      </c>
      <c r="W35" s="86">
        <v>1145155</v>
      </c>
      <c r="X35" s="68">
        <v>530975</v>
      </c>
      <c r="Y35" s="75">
        <f>X35/$X$52</f>
        <v>7.0017853415271711E-2</v>
      </c>
      <c r="Z35" s="67">
        <v>995873</v>
      </c>
      <c r="AA35" s="76">
        <f>Z35/$Z$52</f>
        <v>9.8871421472826002E-2</v>
      </c>
      <c r="AB35" s="36">
        <f t="shared" si="15"/>
        <v>0.87555534629690657</v>
      </c>
      <c r="AC35" s="8"/>
      <c r="AD35" s="54">
        <f t="shared" si="16"/>
        <v>221049.25</v>
      </c>
      <c r="AE35" s="55">
        <f t="shared" si="11"/>
        <v>951420.75</v>
      </c>
      <c r="AF35" s="8"/>
      <c r="AG35" s="8"/>
    </row>
    <row r="36" spans="1:33" x14ac:dyDescent="0.25">
      <c r="A36" s="10" t="s">
        <v>51</v>
      </c>
      <c r="B36" s="10" t="s">
        <v>52</v>
      </c>
      <c r="C36" s="19">
        <f t="shared" ref="C36:K36" si="45">SUBTOTAL(9,C34:C35)</f>
        <v>1053402</v>
      </c>
      <c r="D36" s="36">
        <f>C36/$C$52</f>
        <v>0.15755148643876735</v>
      </c>
      <c r="E36" s="19">
        <f t="shared" si="45"/>
        <v>909160</v>
      </c>
      <c r="F36" s="36">
        <f>E36/$E$52</f>
        <v>0.13867316643113664</v>
      </c>
      <c r="G36" s="17">
        <f t="shared" si="45"/>
        <v>1482945</v>
      </c>
      <c r="H36" s="36">
        <f>G36/$G$52</f>
        <v>0.21657665915119248</v>
      </c>
      <c r="I36" s="17">
        <f t="shared" si="45"/>
        <v>1324930</v>
      </c>
      <c r="J36" s="36">
        <f>I36/$I$52</f>
        <v>0.18186361481000604</v>
      </c>
      <c r="K36" s="17">
        <f t="shared" si="45"/>
        <v>1708500</v>
      </c>
      <c r="L36" s="36">
        <f>K36/$K$52</f>
        <v>0.22486819841153682</v>
      </c>
      <c r="M36" s="17">
        <f t="shared" ref="M36" si="46">SUBTOTAL(9,M34:M35)</f>
        <v>1646533.8</v>
      </c>
      <c r="N36" s="36">
        <f>M36/$M$52</f>
        <v>0.23594481108943816</v>
      </c>
      <c r="O36" s="17">
        <f>SUBTOTAL(9,O34:O35)</f>
        <v>1796218.6909090909</v>
      </c>
      <c r="P36" s="36">
        <f>O36/$O$52</f>
        <v>0.23594481108943824</v>
      </c>
      <c r="Q36" s="17">
        <f t="shared" ref="Q36:U36" si="47">SUBTOTAL(9,Q34:Q35)</f>
        <v>1867435</v>
      </c>
      <c r="R36" s="36">
        <f t="shared" si="13"/>
        <v>0.25599112601199936</v>
      </c>
      <c r="S36" s="17">
        <f t="shared" ref="S36" si="48">SUBTOTAL(9,S34:S35)</f>
        <v>2798706.31</v>
      </c>
      <c r="T36" s="36">
        <f t="shared" si="14"/>
        <v>0.20316379372934185</v>
      </c>
      <c r="U36" s="17">
        <f t="shared" si="47"/>
        <v>2219970</v>
      </c>
      <c r="V36" s="65">
        <f>U36/$U$52</f>
        <v>0.24583157585374196</v>
      </c>
      <c r="W36" s="17">
        <f t="shared" ref="W36" si="49">SUBTOTAL(9,W34:W35)</f>
        <v>2664431</v>
      </c>
      <c r="X36" s="17">
        <f t="shared" ref="X36:Z36" si="50">SUBTOTAL(9,X34:X35)</f>
        <v>1737335</v>
      </c>
      <c r="Y36" s="75">
        <f>X36/$X$52</f>
        <v>0.22909641200286468</v>
      </c>
      <c r="Z36" s="17">
        <f t="shared" si="50"/>
        <v>2240873</v>
      </c>
      <c r="AA36" s="76">
        <f>Z36/$Z$52</f>
        <v>0.22247645919718279</v>
      </c>
      <c r="AB36" s="36">
        <f t="shared" si="15"/>
        <v>0.28983356692865803</v>
      </c>
      <c r="AC36" s="8"/>
      <c r="AD36" s="54">
        <f t="shared" si="16"/>
        <v>1192609.25</v>
      </c>
      <c r="AE36" s="55">
        <f t="shared" si="11"/>
        <v>1027360.75</v>
      </c>
      <c r="AF36" s="8"/>
      <c r="AG36" s="8"/>
    </row>
    <row r="37" spans="1:33" x14ac:dyDescent="0.25">
      <c r="A37" s="10"/>
      <c r="B37" s="10"/>
      <c r="C37" s="32"/>
      <c r="D37" s="36"/>
      <c r="E37" s="32"/>
      <c r="F37" s="36"/>
      <c r="G37" s="12"/>
      <c r="H37" s="36"/>
      <c r="I37" s="52"/>
      <c r="J37" s="36"/>
      <c r="K37" s="7"/>
      <c r="L37" s="36"/>
      <c r="M37" s="7"/>
      <c r="N37" s="36"/>
      <c r="O37" s="12"/>
      <c r="P37" s="36"/>
      <c r="Q37" s="7"/>
      <c r="R37" s="36"/>
      <c r="S37" s="101"/>
      <c r="T37" s="36"/>
      <c r="U37" s="7"/>
      <c r="V37" s="65"/>
      <c r="W37" s="52"/>
      <c r="X37" s="52"/>
      <c r="Y37" s="75"/>
      <c r="Z37" s="52"/>
      <c r="AA37" s="76"/>
      <c r="AB37" s="36"/>
      <c r="AC37" s="8"/>
      <c r="AD37" s="54">
        <f t="shared" si="16"/>
        <v>0</v>
      </c>
      <c r="AE37" s="55">
        <f t="shared" si="11"/>
        <v>0</v>
      </c>
      <c r="AF37" s="8"/>
      <c r="AG37" s="8"/>
    </row>
    <row r="38" spans="1:33" x14ac:dyDescent="0.25">
      <c r="A38" s="6" t="s">
        <v>53</v>
      </c>
      <c r="B38" s="6" t="s">
        <v>54</v>
      </c>
      <c r="C38" s="7">
        <v>33500</v>
      </c>
      <c r="D38" s="36">
        <f>C38/$C$52</f>
        <v>5.0104089376123324E-3</v>
      </c>
      <c r="E38" s="7">
        <v>38728</v>
      </c>
      <c r="F38" s="36">
        <f>E38/$E$52</f>
        <v>5.9071388859442339E-3</v>
      </c>
      <c r="G38" s="11">
        <v>19436</v>
      </c>
      <c r="H38" s="36">
        <f>G38/$G$52</f>
        <v>2.8385300515275866E-3</v>
      </c>
      <c r="I38" s="68">
        <v>37500</v>
      </c>
      <c r="J38" s="36">
        <f>I38/$I$52</f>
        <v>5.1473553737746347E-3</v>
      </c>
      <c r="K38" s="7">
        <v>44300</v>
      </c>
      <c r="L38" s="36">
        <f>K38/$K$52</f>
        <v>5.830647462470636E-3</v>
      </c>
      <c r="M38" s="67">
        <v>0</v>
      </c>
      <c r="N38" s="36">
        <f>M38/$M$52</f>
        <v>0</v>
      </c>
      <c r="O38" s="11">
        <f>(M38/10)*12</f>
        <v>0</v>
      </c>
      <c r="P38" s="36">
        <f>O38/$O$52</f>
        <v>0</v>
      </c>
      <c r="Q38" s="7">
        <v>0</v>
      </c>
      <c r="R38" s="36">
        <f t="shared" si="13"/>
        <v>0</v>
      </c>
      <c r="S38" s="101">
        <v>0</v>
      </c>
      <c r="T38" s="36">
        <f t="shared" si="14"/>
        <v>0</v>
      </c>
      <c r="U38" s="67">
        <v>0</v>
      </c>
      <c r="V38" s="65">
        <f>U38/$U$52</f>
        <v>0</v>
      </c>
      <c r="W38" s="86">
        <v>0</v>
      </c>
      <c r="X38" s="68">
        <v>2000</v>
      </c>
      <c r="Y38" s="75">
        <f>X38/$X$52</f>
        <v>2.6373314530918292E-4</v>
      </c>
      <c r="Z38" s="67">
        <v>0</v>
      </c>
      <c r="AA38" s="76">
        <f>Z38/$Z$52</f>
        <v>0</v>
      </c>
      <c r="AB38" s="36">
        <f t="shared" si="15"/>
        <v>-1</v>
      </c>
      <c r="AC38" s="8"/>
      <c r="AD38" s="54">
        <f t="shared" si="16"/>
        <v>32291</v>
      </c>
      <c r="AE38" s="55">
        <f t="shared" si="11"/>
        <v>-32291</v>
      </c>
      <c r="AF38" s="8"/>
      <c r="AG38" s="8"/>
    </row>
    <row r="39" spans="1:33" x14ac:dyDescent="0.25">
      <c r="A39" s="6" t="s">
        <v>55</v>
      </c>
      <c r="B39" s="6" t="s">
        <v>56</v>
      </c>
      <c r="C39" s="7">
        <v>6409</v>
      </c>
      <c r="D39" s="36">
        <f>C39/$C$52</f>
        <v>9.5855853376589366E-4</v>
      </c>
      <c r="E39" s="7">
        <v>19561</v>
      </c>
      <c r="F39" s="36">
        <f>E39/$E$52</f>
        <v>2.9836176344751899E-3</v>
      </c>
      <c r="G39" s="11">
        <v>22567</v>
      </c>
      <c r="H39" s="36">
        <f>G39/$G$52</f>
        <v>3.295796854950764E-3</v>
      </c>
      <c r="I39" s="68">
        <v>13212.58</v>
      </c>
      <c r="J39" s="36">
        <f>I39/$I$52</f>
        <v>1.8135958577180603E-3</v>
      </c>
      <c r="K39" s="7">
        <v>0</v>
      </c>
      <c r="L39" s="36">
        <f>K39/$K$52</f>
        <v>0</v>
      </c>
      <c r="M39" s="67">
        <v>97847</v>
      </c>
      <c r="N39" s="36">
        <f>M39/$M$52</f>
        <v>1.4021268151718631E-2</v>
      </c>
      <c r="O39" s="11">
        <f>(M39/11)*12</f>
        <v>106742.18181818182</v>
      </c>
      <c r="P39" s="36">
        <f>O39/$O$52</f>
        <v>1.4021268151718638E-2</v>
      </c>
      <c r="Q39" s="7">
        <v>44500</v>
      </c>
      <c r="R39" s="36">
        <f t="shared" si="13"/>
        <v>6.1001347342927439E-3</v>
      </c>
      <c r="S39" s="101">
        <v>126340.99</v>
      </c>
      <c r="T39" s="36">
        <f t="shared" si="14"/>
        <v>9.1713498984181876E-3</v>
      </c>
      <c r="U39" s="67">
        <v>134500</v>
      </c>
      <c r="V39" s="65">
        <f>U39/$U$52</f>
        <v>1.4894051249489089E-2</v>
      </c>
      <c r="W39" s="86">
        <v>31671</v>
      </c>
      <c r="X39" s="68">
        <v>79249</v>
      </c>
      <c r="Y39" s="75">
        <f>X39/$X$52</f>
        <v>1.0450294016303719E-2</v>
      </c>
      <c r="Z39" s="67">
        <v>104000</v>
      </c>
      <c r="AA39" s="76">
        <f>Z39/$Z$52</f>
        <v>1.0325240099062737E-2</v>
      </c>
      <c r="AB39" s="36">
        <f t="shared" si="15"/>
        <v>0.3123193983520296</v>
      </c>
      <c r="AC39" s="8"/>
      <c r="AD39" s="54">
        <f t="shared" si="16"/>
        <v>15437.395</v>
      </c>
      <c r="AE39" s="55">
        <f t="shared" si="11"/>
        <v>119062.605</v>
      </c>
      <c r="AF39" s="8"/>
      <c r="AG39" s="8"/>
    </row>
    <row r="40" spans="1:33" x14ac:dyDescent="0.25">
      <c r="A40" s="6" t="s">
        <v>57</v>
      </c>
      <c r="B40" s="6" t="s">
        <v>58</v>
      </c>
      <c r="C40" s="7">
        <v>30828</v>
      </c>
      <c r="D40" s="36">
        <f>C40/$C$52</f>
        <v>4.6107727381705368E-3</v>
      </c>
      <c r="E40" s="7">
        <v>37095</v>
      </c>
      <c r="F40" s="36">
        <f>E40/$E$52</f>
        <v>5.658059207139572E-3</v>
      </c>
      <c r="G40" s="11">
        <v>56145</v>
      </c>
      <c r="H40" s="36">
        <f>G40/$G$52</f>
        <v>8.1996948828471066E-3</v>
      </c>
      <c r="I40" s="68">
        <v>44347.35</v>
      </c>
      <c r="J40" s="36">
        <f>I40/$I$52</f>
        <v>6.0872418756043878E-3</v>
      </c>
      <c r="K40" s="7">
        <v>53500</v>
      </c>
      <c r="L40" s="36">
        <f>K40/$K$52</f>
        <v>7.0415268451959152E-3</v>
      </c>
      <c r="M40" s="67">
        <v>44712.25</v>
      </c>
      <c r="N40" s="36">
        <f>M40/$M$52</f>
        <v>6.4071708577338226E-3</v>
      </c>
      <c r="O40" s="11">
        <f>(M40/11)*12</f>
        <v>48777</v>
      </c>
      <c r="P40" s="36">
        <f>O40/$O$52</f>
        <v>6.4071708577338252E-3</v>
      </c>
      <c r="Q40" s="7">
        <v>60000</v>
      </c>
      <c r="R40" s="36">
        <f t="shared" si="13"/>
        <v>8.2249007653385307E-3</v>
      </c>
      <c r="S40" s="101">
        <v>47424.28</v>
      </c>
      <c r="T40" s="36">
        <f t="shared" si="14"/>
        <v>3.4426251176324931E-3</v>
      </c>
      <c r="U40" s="67">
        <v>47000</v>
      </c>
      <c r="V40" s="65">
        <f>U40/$U$52</f>
        <v>5.2046127042824327E-3</v>
      </c>
      <c r="W40" s="86">
        <v>54897</v>
      </c>
      <c r="X40" s="68">
        <v>41875</v>
      </c>
      <c r="Y40" s="75">
        <f>X40/$X$52</f>
        <v>5.5219127299110174E-3</v>
      </c>
      <c r="Z40" s="67">
        <v>50000</v>
      </c>
      <c r="AA40" s="76">
        <f>Z40/$Z$52</f>
        <v>4.9640577399340082E-3</v>
      </c>
      <c r="AB40" s="36">
        <f t="shared" si="15"/>
        <v>0.19402985074626855</v>
      </c>
      <c r="AC40" s="8"/>
      <c r="AD40" s="54">
        <f t="shared" si="16"/>
        <v>42103.837500000001</v>
      </c>
      <c r="AE40" s="55">
        <f t="shared" ref="AE40:AE72" si="51">U40-AD40</f>
        <v>4896.1624999999985</v>
      </c>
      <c r="AF40" s="8"/>
      <c r="AG40" s="8"/>
    </row>
    <row r="41" spans="1:33" x14ac:dyDescent="0.25">
      <c r="A41" s="10" t="s">
        <v>59</v>
      </c>
      <c r="B41" s="10" t="s">
        <v>60</v>
      </c>
      <c r="C41" s="19">
        <f t="shared" ref="C41:K41" si="52">SUBTOTAL(9,C38:C40)</f>
        <v>70737</v>
      </c>
      <c r="D41" s="36">
        <f>C41/$C$52</f>
        <v>1.0579740209548763E-2</v>
      </c>
      <c r="E41" s="19">
        <f t="shared" si="52"/>
        <v>95384</v>
      </c>
      <c r="F41" s="36">
        <f>E41/$E$52</f>
        <v>1.4548815727558997E-2</v>
      </c>
      <c r="G41" s="17">
        <f t="shared" si="52"/>
        <v>98148</v>
      </c>
      <c r="H41" s="36">
        <f>G41/$G$52</f>
        <v>1.4334021789325456E-2</v>
      </c>
      <c r="I41" s="17">
        <f t="shared" si="52"/>
        <v>95059.93</v>
      </c>
      <c r="J41" s="36">
        <f>I41/$I$52</f>
        <v>1.3048193107097083E-2</v>
      </c>
      <c r="K41" s="17">
        <f t="shared" si="52"/>
        <v>97800</v>
      </c>
      <c r="L41" s="36">
        <f>K41/$K$52</f>
        <v>1.287217430766655E-2</v>
      </c>
      <c r="M41" s="17">
        <f t="shared" ref="M41" si="53">SUBTOTAL(9,M38:M40)</f>
        <v>142559.25</v>
      </c>
      <c r="N41" s="36">
        <f>M41/$M$52</f>
        <v>2.0428439009452456E-2</v>
      </c>
      <c r="O41" s="17">
        <f>SUBTOTAL(9,O38:O40)</f>
        <v>155519.18181818182</v>
      </c>
      <c r="P41" s="36">
        <f>O41/$O$52</f>
        <v>2.0428439009452463E-2</v>
      </c>
      <c r="Q41" s="17">
        <f t="shared" ref="Q41:U41" si="54">SUBTOTAL(9,Q38:Q40)</f>
        <v>104500</v>
      </c>
      <c r="R41" s="36">
        <f t="shared" si="13"/>
        <v>1.4325035499631275E-2</v>
      </c>
      <c r="S41" s="17">
        <f t="shared" ref="S41" si="55">SUBTOTAL(9,S38:S40)</f>
        <v>173765.27000000002</v>
      </c>
      <c r="T41" s="36">
        <f t="shared" si="14"/>
        <v>1.2613975016050683E-2</v>
      </c>
      <c r="U41" s="17">
        <f t="shared" si="54"/>
        <v>181500</v>
      </c>
      <c r="V41" s="65">
        <f>U41/$U$52</f>
        <v>2.0098663953771523E-2</v>
      </c>
      <c r="W41" s="17">
        <f>SUBTOTAL(9,W38:W40)</f>
        <v>86568</v>
      </c>
      <c r="X41" s="17">
        <f>SUBTOTAL(9,X38:X40)</f>
        <v>123124</v>
      </c>
      <c r="Y41" s="75">
        <f>X41/$X$52</f>
        <v>1.6235939891523919E-2</v>
      </c>
      <c r="Z41" s="17">
        <f>SUBTOTAL(9,Z38:Z40)</f>
        <v>154000</v>
      </c>
      <c r="AA41" s="76">
        <f>Z41/$Z$52</f>
        <v>1.5289297838996744E-2</v>
      </c>
      <c r="AB41" s="36">
        <f t="shared" si="15"/>
        <v>0.25077157987069953</v>
      </c>
      <c r="AC41" s="8"/>
      <c r="AD41" s="54">
        <f t="shared" si="16"/>
        <v>89832.232499999998</v>
      </c>
      <c r="AE41" s="55">
        <f t="shared" si="51"/>
        <v>91667.767500000002</v>
      </c>
      <c r="AF41" s="8"/>
      <c r="AG41" s="8"/>
    </row>
    <row r="42" spans="1:33" x14ac:dyDescent="0.25">
      <c r="A42" s="10"/>
      <c r="B42" s="10"/>
      <c r="C42" s="32"/>
      <c r="D42" s="36"/>
      <c r="E42" s="32"/>
      <c r="F42" s="36"/>
      <c r="G42" s="12"/>
      <c r="H42" s="36"/>
      <c r="I42" s="52"/>
      <c r="J42" s="36"/>
      <c r="K42" s="7"/>
      <c r="L42" s="36"/>
      <c r="M42" s="7"/>
      <c r="N42" s="36"/>
      <c r="O42" s="12"/>
      <c r="P42" s="36"/>
      <c r="Q42" s="7"/>
      <c r="R42" s="36"/>
      <c r="S42" s="101"/>
      <c r="T42" s="36"/>
      <c r="U42" s="7"/>
      <c r="V42" s="65"/>
      <c r="W42" s="52"/>
      <c r="X42" s="52"/>
      <c r="Y42" s="75"/>
      <c r="Z42" s="52"/>
      <c r="AA42" s="76"/>
      <c r="AB42" s="36"/>
      <c r="AC42" s="8"/>
      <c r="AD42" s="54">
        <f t="shared" si="16"/>
        <v>0</v>
      </c>
      <c r="AE42" s="55">
        <f t="shared" si="51"/>
        <v>0</v>
      </c>
      <c r="AF42" s="8"/>
      <c r="AG42" s="8"/>
    </row>
    <row r="43" spans="1:33" x14ac:dyDescent="0.25">
      <c r="Q43" s="85"/>
      <c r="R43" s="36"/>
      <c r="S43" s="101"/>
      <c r="T43" s="36"/>
      <c r="W43" s="85"/>
    </row>
    <row r="44" spans="1:33" x14ac:dyDescent="0.25">
      <c r="A44" s="6" t="s">
        <v>63</v>
      </c>
      <c r="B44" s="6" t="s">
        <v>64</v>
      </c>
      <c r="C44" s="7">
        <v>170975</v>
      </c>
      <c r="D44" s="36">
        <f>C44/$C$52</f>
        <v>2.5571781137560253E-2</v>
      </c>
      <c r="E44" s="7">
        <v>325311</v>
      </c>
      <c r="F44" s="36">
        <f>E44/$E$52</f>
        <v>4.9619326020589875E-2</v>
      </c>
      <c r="G44" s="11">
        <v>241455</v>
      </c>
      <c r="H44" s="36">
        <f>G44/$G$52</f>
        <v>3.5263288412821232E-2</v>
      </c>
      <c r="I44" s="68">
        <v>226086</v>
      </c>
      <c r="J44" s="36">
        <f>I44/$I$52</f>
        <v>3.1033199654272321E-2</v>
      </c>
      <c r="K44" s="7">
        <v>255000</v>
      </c>
      <c r="L44" s="36">
        <f>K44/$K$52</f>
        <v>3.3562417673363709E-2</v>
      </c>
      <c r="M44" s="7">
        <v>334588</v>
      </c>
      <c r="N44" s="36">
        <f>M44/$M$52</f>
        <v>4.7945752739963751E-2</v>
      </c>
      <c r="O44" s="11">
        <f t="shared" ref="O44:O45" si="56">(M44/11)*12</f>
        <v>365005.09090909088</v>
      </c>
      <c r="P44" s="36">
        <f>O44/$O$52</f>
        <v>4.7945752739963765E-2</v>
      </c>
      <c r="Q44" s="7">
        <v>295000</v>
      </c>
      <c r="R44" s="36">
        <f t="shared" si="13"/>
        <v>4.0439095429581115E-2</v>
      </c>
      <c r="S44" s="101">
        <v>185365.44</v>
      </c>
      <c r="T44" s="36">
        <f t="shared" si="14"/>
        <v>1.3456054993033081E-2</v>
      </c>
      <c r="U44" s="67">
        <v>142100</v>
      </c>
      <c r="V44" s="65">
        <f>U44/$U$52</f>
        <v>1.573564819741561E-2</v>
      </c>
      <c r="W44" s="86">
        <v>230976</v>
      </c>
      <c r="X44" s="52">
        <v>418299</v>
      </c>
      <c r="Y44" s="75">
        <f>X44/$X$52</f>
        <v>5.5159655474842959E-2</v>
      </c>
      <c r="Z44" s="67">
        <v>147400</v>
      </c>
      <c r="AA44" s="76">
        <f>Z44/$Z$52</f>
        <v>1.4634042217325454E-2</v>
      </c>
      <c r="AB44" s="36">
        <f t="shared" si="15"/>
        <v>-0.64762048199971789</v>
      </c>
      <c r="AC44" s="62"/>
      <c r="AD44" s="54">
        <f t="shared" si="16"/>
        <v>240956.75</v>
      </c>
      <c r="AE44" s="55">
        <f t="shared" si="51"/>
        <v>-98856.75</v>
      </c>
      <c r="AF44" s="8"/>
      <c r="AG44" s="8"/>
    </row>
    <row r="45" spans="1:33" x14ac:dyDescent="0.25">
      <c r="A45" s="6" t="s">
        <v>65</v>
      </c>
      <c r="B45" s="6" t="s">
        <v>66</v>
      </c>
      <c r="C45" s="7">
        <v>120710</v>
      </c>
      <c r="D45" s="36">
        <f>C45/$C$52</f>
        <v>1.8053924264453271E-2</v>
      </c>
      <c r="E45" s="7">
        <v>9182</v>
      </c>
      <c r="F45" s="36">
        <f>E45/$E$52</f>
        <v>1.4005202760467867E-3</v>
      </c>
      <c r="G45" s="11">
        <v>20380</v>
      </c>
      <c r="H45" s="36">
        <f>G45/$G$52</f>
        <v>2.9763965039170722E-3</v>
      </c>
      <c r="I45" s="68">
        <v>2700</v>
      </c>
      <c r="J45" s="36">
        <f>I45/$I$52</f>
        <v>3.7060958691177367E-4</v>
      </c>
      <c r="K45" s="7">
        <v>0</v>
      </c>
      <c r="L45" s="36">
        <f>K45/$K$52</f>
        <v>0</v>
      </c>
      <c r="M45" s="7">
        <v>7600</v>
      </c>
      <c r="N45" s="36">
        <f>M45/$M$52</f>
        <v>1.0890639258542582E-3</v>
      </c>
      <c r="O45" s="11">
        <f t="shared" si="56"/>
        <v>8290.9090909090901</v>
      </c>
      <c r="P45" s="36">
        <f>O45/$O$52</f>
        <v>1.0890639258542584E-3</v>
      </c>
      <c r="Q45" s="7">
        <v>10000</v>
      </c>
      <c r="R45" s="36">
        <f t="shared" si="13"/>
        <v>1.3708167942230885E-3</v>
      </c>
      <c r="S45" s="101">
        <v>135307.67000000001</v>
      </c>
      <c r="T45" s="36">
        <f t="shared" si="14"/>
        <v>9.8222594702614078E-3</v>
      </c>
      <c r="U45" s="67">
        <v>174296</v>
      </c>
      <c r="V45" s="65">
        <f>U45/$U$52</f>
        <v>1.9300918636289594E-2</v>
      </c>
      <c r="W45" s="86">
        <v>84393</v>
      </c>
      <c r="X45" s="52">
        <v>21709</v>
      </c>
      <c r="Y45" s="75">
        <f>X45/$X$52</f>
        <v>2.8626914257585262E-3</v>
      </c>
      <c r="Z45" s="67">
        <v>64800</v>
      </c>
      <c r="AA45" s="76">
        <f>Z45/$Z$52</f>
        <v>6.4334188309544743E-3</v>
      </c>
      <c r="AB45" s="36">
        <f t="shared" si="15"/>
        <v>1.9849371228522732</v>
      </c>
      <c r="AC45" s="8"/>
      <c r="AD45" s="54">
        <f t="shared" si="16"/>
        <v>38243</v>
      </c>
      <c r="AE45" s="55">
        <f t="shared" si="51"/>
        <v>136053</v>
      </c>
      <c r="AF45" s="8"/>
      <c r="AG45" s="8"/>
    </row>
    <row r="46" spans="1:33" x14ac:dyDescent="0.25">
      <c r="A46" s="6" t="s">
        <v>61</v>
      </c>
      <c r="B46" s="6" t="s">
        <v>62</v>
      </c>
      <c r="C46" s="7">
        <v>21425</v>
      </c>
      <c r="D46" s="36">
        <f>C46/$C$52</f>
        <v>3.2044182533834094E-3</v>
      </c>
      <c r="E46" s="7">
        <v>25279</v>
      </c>
      <c r="F46" s="36">
        <f>E46/$E$52</f>
        <v>3.8557778325187019E-3</v>
      </c>
      <c r="G46" s="11">
        <v>24771</v>
      </c>
      <c r="H46" s="36">
        <f>G46/$G$52</f>
        <v>3.6176799704872322E-3</v>
      </c>
      <c r="I46" s="68">
        <v>27286</v>
      </c>
      <c r="J46" s="36">
        <f>I46/$I$52</f>
        <v>3.7453530327683916E-3</v>
      </c>
      <c r="K46" s="7">
        <v>21000</v>
      </c>
      <c r="L46" s="36">
        <f>K46/$K$52</f>
        <v>2.7639638083946584E-3</v>
      </c>
      <c r="M46" s="7">
        <v>35733</v>
      </c>
      <c r="N46" s="36">
        <f>M46/$M$52</f>
        <v>5.1204633240197637E-3</v>
      </c>
      <c r="O46" s="11">
        <f>(M46/11)*12</f>
        <v>38981.454545454544</v>
      </c>
      <c r="P46" s="36">
        <f>O46/$O$52</f>
        <v>5.1204633240197655E-3</v>
      </c>
      <c r="Q46" s="7">
        <v>126738</v>
      </c>
      <c r="R46" s="36">
        <f t="shared" si="13"/>
        <v>1.7373457886624581E-2</v>
      </c>
      <c r="S46" s="101">
        <v>999109.66</v>
      </c>
      <c r="T46" s="36">
        <f t="shared" si="14"/>
        <v>7.2527406020402641E-2</v>
      </c>
      <c r="U46" s="67">
        <v>630000</v>
      </c>
      <c r="V46" s="65">
        <f>U46/$U$52</f>
        <v>6.9763957525487932E-2</v>
      </c>
      <c r="W46" s="86">
        <v>1242122</v>
      </c>
      <c r="X46" s="52">
        <v>358630</v>
      </c>
      <c r="Y46" s="75">
        <f>X46/$X$52</f>
        <v>4.7291308951116141E-2</v>
      </c>
      <c r="Z46" s="67">
        <v>1165200</v>
      </c>
      <c r="AA46" s="76">
        <f>Z46/$Z$52</f>
        <v>0.11568240157142212</v>
      </c>
      <c r="AB46" s="36">
        <f>(Z46/X46)-1</f>
        <v>2.2490310347712126</v>
      </c>
      <c r="AC46" s="61"/>
      <c r="AD46" s="54">
        <f>(C46+E46+G46+I46)/4</f>
        <v>24690.25</v>
      </c>
      <c r="AE46" s="55">
        <f>U46-AD46</f>
        <v>605309.75</v>
      </c>
      <c r="AF46" s="8"/>
      <c r="AG46" s="8"/>
    </row>
    <row r="47" spans="1:33" x14ac:dyDescent="0.25">
      <c r="A47" s="10" t="s">
        <v>67</v>
      </c>
      <c r="B47" s="10" t="s">
        <v>68</v>
      </c>
      <c r="C47" s="19">
        <f t="shared" ref="C47:G47" si="57">SUBTOTAL(9,C43:C45)</f>
        <v>291685</v>
      </c>
      <c r="D47" s="36">
        <f>C47/$C$52</f>
        <v>4.3625705402013527E-2</v>
      </c>
      <c r="E47" s="19">
        <f t="shared" si="57"/>
        <v>334493</v>
      </c>
      <c r="F47" s="36">
        <f>E47/$E$52</f>
        <v>5.101984629663666E-2</v>
      </c>
      <c r="G47" s="17">
        <f t="shared" si="57"/>
        <v>261835</v>
      </c>
      <c r="H47" s="36">
        <f>G47/$G$52</f>
        <v>3.8239684916738299E-2</v>
      </c>
      <c r="I47" s="17">
        <f>SUBTOTAL(9,I43:I46)</f>
        <v>256072</v>
      </c>
      <c r="J47" s="36">
        <f>I47/$I$52</f>
        <v>3.5149162273952483E-2</v>
      </c>
      <c r="K47" s="18">
        <f>SUBTOTAL(9,K43:K46)</f>
        <v>276000</v>
      </c>
      <c r="L47" s="36">
        <f>K47/$K$52</f>
        <v>3.6326381481758367E-2</v>
      </c>
      <c r="M47" s="18">
        <f>SUBTOTAL(9,M43:M46)</f>
        <v>377921</v>
      </c>
      <c r="N47" s="36">
        <f>M47/$M$52</f>
        <v>5.4155279989837775E-2</v>
      </c>
      <c r="O47" s="17">
        <f>SUBTOTAL(9,O43:O45)</f>
        <v>373296</v>
      </c>
      <c r="P47" s="36">
        <f>O47/$O$52</f>
        <v>4.9034816665818028E-2</v>
      </c>
      <c r="Q47" s="18">
        <f>SUBTOTAL(9,Q43:Q46)</f>
        <v>431738</v>
      </c>
      <c r="R47" s="36">
        <f t="shared" si="13"/>
        <v>5.9183370110428783E-2</v>
      </c>
      <c r="S47" s="18">
        <f>SUBTOTAL(9,S43:S46)</f>
        <v>1319782.77</v>
      </c>
      <c r="T47" s="36">
        <f t="shared" si="14"/>
        <v>9.5805720483697121E-2</v>
      </c>
      <c r="U47" s="18">
        <f>SUBTOTAL(9,U43:U46)</f>
        <v>946396</v>
      </c>
      <c r="V47" s="65">
        <f>U47/$U$52</f>
        <v>0.10480052435919314</v>
      </c>
      <c r="W47" s="17">
        <f>SUBTOTAL(9,W43:W46)</f>
        <v>1557491</v>
      </c>
      <c r="X47" s="17">
        <f>SUBTOTAL(9,X43:X46)</f>
        <v>798638</v>
      </c>
      <c r="Y47" s="75">
        <f>X47/$X$52</f>
        <v>0.10531365585171762</v>
      </c>
      <c r="Z47" s="17">
        <f>SUBTOTAL(9,Z43:Z46)</f>
        <v>1377400</v>
      </c>
      <c r="AA47" s="76">
        <f>Z47/$Z$52</f>
        <v>0.13674986261970204</v>
      </c>
      <c r="AB47" s="36">
        <f>(Z47/X47)-1</f>
        <v>0.72468627838895716</v>
      </c>
      <c r="AC47" s="8"/>
      <c r="AD47" s="54">
        <f t="shared" ref="AD47:AD78" si="58">(C47+E47+G47+I47)/4</f>
        <v>286021.25</v>
      </c>
      <c r="AE47" s="55">
        <f t="shared" si="51"/>
        <v>660374.75</v>
      </c>
      <c r="AF47" s="8"/>
      <c r="AG47" s="8"/>
    </row>
    <row r="48" spans="1:33" x14ac:dyDescent="0.25">
      <c r="A48" s="10"/>
      <c r="B48" s="10"/>
      <c r="C48" s="32"/>
      <c r="D48" s="36"/>
      <c r="E48" s="32"/>
      <c r="F48" s="36"/>
      <c r="G48" s="12"/>
      <c r="H48" s="36"/>
      <c r="I48" s="52"/>
      <c r="J48" s="36"/>
      <c r="K48" s="7"/>
      <c r="L48" s="36"/>
      <c r="M48" s="7"/>
      <c r="N48" s="36"/>
      <c r="O48" s="12"/>
      <c r="P48" s="36"/>
      <c r="Q48" s="7"/>
      <c r="R48" s="36"/>
      <c r="S48" s="101"/>
      <c r="T48" s="36"/>
      <c r="U48" s="7"/>
      <c r="V48" s="65"/>
      <c r="W48" s="52"/>
      <c r="X48" s="52"/>
      <c r="Y48" s="75"/>
      <c r="Z48" s="52"/>
      <c r="AA48" s="76"/>
      <c r="AB48" s="36"/>
      <c r="AC48" s="8"/>
      <c r="AD48" s="54">
        <f t="shared" si="58"/>
        <v>0</v>
      </c>
      <c r="AE48" s="55">
        <f t="shared" si="51"/>
        <v>0</v>
      </c>
      <c r="AF48" s="8"/>
      <c r="AG48" s="8"/>
    </row>
    <row r="49" spans="1:33" x14ac:dyDescent="0.25">
      <c r="A49" s="6" t="s">
        <v>69</v>
      </c>
      <c r="B49" s="6" t="s">
        <v>70</v>
      </c>
      <c r="C49" s="7">
        <f>110400+303397+30623</f>
        <v>444420</v>
      </c>
      <c r="D49" s="36">
        <f>C49/$C$52</f>
        <v>6.6469431046378286E-2</v>
      </c>
      <c r="E49" s="7">
        <v>386512</v>
      </c>
      <c r="F49" s="36">
        <f>E49/$E$52</f>
        <v>5.8954246671247615E-2</v>
      </c>
      <c r="G49" s="11">
        <v>355365</v>
      </c>
      <c r="H49" s="36">
        <f>G49/$G$52</f>
        <v>5.1899271031132989E-2</v>
      </c>
      <c r="I49" s="52">
        <v>319385</v>
      </c>
      <c r="J49" s="36">
        <f>I49/$I$52</f>
        <v>4.3839682561413643E-2</v>
      </c>
      <c r="K49" s="7">
        <v>318000</v>
      </c>
      <c r="L49" s="36">
        <f>K49/$K$52</f>
        <v>4.1854309098547683E-2</v>
      </c>
      <c r="M49" s="67">
        <v>318206</v>
      </c>
      <c r="N49" s="36">
        <f>M49/$M$52</f>
        <v>4.5598246788207904E-2</v>
      </c>
      <c r="O49" s="11">
        <f>(M49/11)*12</f>
        <v>347133.81818181818</v>
      </c>
      <c r="P49" s="36">
        <f>O49/$O$52</f>
        <v>4.5598246788207918E-2</v>
      </c>
      <c r="Q49" s="7">
        <v>357000</v>
      </c>
      <c r="R49" s="36">
        <f t="shared" si="13"/>
        <v>4.8938159553764259E-2</v>
      </c>
      <c r="S49" s="101">
        <v>271347.23</v>
      </c>
      <c r="T49" s="36">
        <f t="shared" si="14"/>
        <v>1.9697648326932979E-2</v>
      </c>
      <c r="U49" s="52">
        <v>257000</v>
      </c>
      <c r="V49" s="65">
        <f>U49/$U$52</f>
        <v>2.845926521277841E-2</v>
      </c>
      <c r="W49" s="86">
        <v>73727</v>
      </c>
      <c r="X49" s="52">
        <v>298000</v>
      </c>
      <c r="Y49" s="75">
        <f>X49/$X$52</f>
        <v>3.9296238651068259E-2</v>
      </c>
      <c r="Z49" s="52">
        <v>210000</v>
      </c>
      <c r="AA49" s="76">
        <f>Z49/$Z$52</f>
        <v>2.0849042507722834E-2</v>
      </c>
      <c r="AB49" s="36">
        <f t="shared" si="15"/>
        <v>-0.29530201342281881</v>
      </c>
      <c r="AC49" s="8"/>
      <c r="AD49" s="54">
        <f t="shared" si="58"/>
        <v>376420.5</v>
      </c>
      <c r="AE49" s="55">
        <f t="shared" si="51"/>
        <v>-119420.5</v>
      </c>
      <c r="AF49" s="8"/>
      <c r="AG49" s="8"/>
    </row>
    <row r="50" spans="1:33" x14ac:dyDescent="0.25">
      <c r="A50" s="10" t="s">
        <v>71</v>
      </c>
      <c r="B50" s="10" t="s">
        <v>72</v>
      </c>
      <c r="C50" s="20">
        <f t="shared" ref="C50:I50" si="59">SUBTOTAL(9,C49)</f>
        <v>444420</v>
      </c>
      <c r="D50" s="36">
        <f>C50/$C$52</f>
        <v>6.6469431046378286E-2</v>
      </c>
      <c r="E50" s="20">
        <f t="shared" si="59"/>
        <v>386512</v>
      </c>
      <c r="F50" s="36">
        <f>E50/$E$52</f>
        <v>5.8954246671247615E-2</v>
      </c>
      <c r="G50" s="18">
        <f t="shared" si="59"/>
        <v>355365</v>
      </c>
      <c r="H50" s="36">
        <f>G50/$G$52</f>
        <v>5.1899271031132989E-2</v>
      </c>
      <c r="I50" s="18">
        <f t="shared" si="59"/>
        <v>319385</v>
      </c>
      <c r="J50" s="36">
        <f>I50/$I$52</f>
        <v>4.3839682561413643E-2</v>
      </c>
      <c r="K50" s="18">
        <f>SUBTOTAL(9,K49)</f>
        <v>318000</v>
      </c>
      <c r="L50" s="36">
        <f>K50/$K$52</f>
        <v>4.1854309098547683E-2</v>
      </c>
      <c r="M50" s="18">
        <f>SUBTOTAL(9,M49)</f>
        <v>318206</v>
      </c>
      <c r="N50" s="36">
        <f>M50/$M$52</f>
        <v>4.5598246788207904E-2</v>
      </c>
      <c r="O50" s="18">
        <f>SUBTOTAL(9,O49)</f>
        <v>347133.81818181818</v>
      </c>
      <c r="P50" s="36">
        <f>O50/$O$52</f>
        <v>4.5598246788207918E-2</v>
      </c>
      <c r="Q50" s="18">
        <f>SUBTOTAL(9,Q49)</f>
        <v>357000</v>
      </c>
      <c r="R50" s="36">
        <f t="shared" si="13"/>
        <v>4.8938159553764259E-2</v>
      </c>
      <c r="S50" s="18">
        <f>SUBTOTAL(9,S49)</f>
        <v>271347.23</v>
      </c>
      <c r="T50" s="36">
        <f t="shared" si="14"/>
        <v>1.9697648326932979E-2</v>
      </c>
      <c r="U50" s="18">
        <f>SUBTOTAL(9,U49)</f>
        <v>257000</v>
      </c>
      <c r="V50" s="65">
        <f>U50/$U$52</f>
        <v>2.845926521277841E-2</v>
      </c>
      <c r="W50" s="17">
        <f>SUBTOTAL(9,W49)</f>
        <v>73727</v>
      </c>
      <c r="X50" s="17">
        <f>SUBTOTAL(9,X49)</f>
        <v>298000</v>
      </c>
      <c r="Y50" s="75">
        <f>X50/$X$52</f>
        <v>3.9296238651068259E-2</v>
      </c>
      <c r="Z50" s="17">
        <f>SUBTOTAL(9,Z49)</f>
        <v>210000</v>
      </c>
      <c r="AA50" s="76">
        <f>Z50/$Z$52</f>
        <v>2.0849042507722834E-2</v>
      </c>
      <c r="AB50" s="36">
        <f t="shared" si="15"/>
        <v>-0.29530201342281881</v>
      </c>
      <c r="AC50" s="8"/>
      <c r="AD50" s="54">
        <f t="shared" si="58"/>
        <v>376420.5</v>
      </c>
      <c r="AE50" s="55">
        <f t="shared" si="51"/>
        <v>-119420.5</v>
      </c>
      <c r="AF50" s="8"/>
      <c r="AG50" s="8"/>
    </row>
    <row r="51" spans="1:33" x14ac:dyDescent="0.25">
      <c r="A51" s="10"/>
      <c r="B51" s="10"/>
      <c r="C51" s="32"/>
      <c r="D51" s="36"/>
      <c r="E51" s="32"/>
      <c r="F51" s="36"/>
      <c r="G51" s="12"/>
      <c r="H51" s="36"/>
      <c r="I51" s="52"/>
      <c r="J51" s="36"/>
      <c r="K51" s="7"/>
      <c r="L51" s="36"/>
      <c r="M51" s="7"/>
      <c r="N51" s="36">
        <f>M51/$M$52</f>
        <v>0</v>
      </c>
      <c r="O51" s="12"/>
      <c r="P51" s="36"/>
      <c r="Q51" s="7"/>
      <c r="R51" s="36"/>
      <c r="S51" s="101"/>
      <c r="T51" s="36"/>
      <c r="U51" s="7"/>
      <c r="V51" s="65"/>
      <c r="W51" s="52"/>
      <c r="X51" s="52"/>
      <c r="Y51" s="75"/>
      <c r="Z51" s="52"/>
      <c r="AA51" s="76"/>
      <c r="AB51" s="36"/>
      <c r="AC51" s="8"/>
      <c r="AD51" s="54">
        <f t="shared" si="58"/>
        <v>0</v>
      </c>
      <c r="AE51" s="55">
        <f t="shared" si="51"/>
        <v>0</v>
      </c>
      <c r="AF51" s="8"/>
      <c r="AG51" s="8"/>
    </row>
    <row r="52" spans="1:33" x14ac:dyDescent="0.25">
      <c r="A52" s="10" t="s">
        <v>73</v>
      </c>
      <c r="B52" s="10" t="s">
        <v>74</v>
      </c>
      <c r="C52" s="34">
        <f t="shared" ref="C52:I52" si="60">SUBTOTAL(9,C8:C50)</f>
        <v>6686081</v>
      </c>
      <c r="D52" s="36">
        <f>C52/$C$52</f>
        <v>1</v>
      </c>
      <c r="E52" s="34">
        <f t="shared" si="60"/>
        <v>6556135</v>
      </c>
      <c r="F52" s="36">
        <f>E52/$E$52</f>
        <v>1</v>
      </c>
      <c r="G52" s="23">
        <f t="shared" si="60"/>
        <v>6847206</v>
      </c>
      <c r="H52" s="36">
        <f>G52/$G$52</f>
        <v>1</v>
      </c>
      <c r="I52" s="23">
        <f t="shared" si="60"/>
        <v>7285294.5399999991</v>
      </c>
      <c r="J52" s="36">
        <f>I52/$I$52</f>
        <v>1</v>
      </c>
      <c r="K52" s="24">
        <f>SUBTOTAL(9,K8:K50)</f>
        <v>7597784</v>
      </c>
      <c r="L52" s="36">
        <f>K52/$K$52</f>
        <v>1</v>
      </c>
      <c r="M52" s="24">
        <f>SUBTOTAL(9,M8:M50)</f>
        <v>6978470.0599999996</v>
      </c>
      <c r="N52" s="36">
        <f>M52/$M$52</f>
        <v>1</v>
      </c>
      <c r="O52" s="23">
        <f>SUBTOTAL(9,O8:O50)</f>
        <v>7612876.4290909059</v>
      </c>
      <c r="P52" s="36">
        <f>O52/$O$52</f>
        <v>1</v>
      </c>
      <c r="Q52" s="24">
        <f>SUBTOTAL(9,Q8:Q50)</f>
        <v>7294920.8399999999</v>
      </c>
      <c r="R52" s="36">
        <f t="shared" si="13"/>
        <v>1</v>
      </c>
      <c r="S52" s="24">
        <f>SUBTOTAL(9,S8:S50)</f>
        <v>13775615.52</v>
      </c>
      <c r="T52" s="36">
        <f t="shared" si="14"/>
        <v>1</v>
      </c>
      <c r="U52" s="24">
        <f>SUBTOTAL(9,U8:U50)</f>
        <v>9030451</v>
      </c>
      <c r="V52" s="65">
        <f>U52/$U$52</f>
        <v>1</v>
      </c>
      <c r="W52" s="23">
        <f>SUBTOTAL(9,W8:W50)</f>
        <v>16532807</v>
      </c>
      <c r="X52" s="23">
        <f>SUBTOTAL(9,X8:X50)</f>
        <v>7583423</v>
      </c>
      <c r="Y52" s="75">
        <f>X52/$X$52</f>
        <v>1</v>
      </c>
      <c r="Z52" s="23">
        <f>SUBTOTAL(9,Z8:Z50)</f>
        <v>10072405</v>
      </c>
      <c r="AA52" s="76">
        <f>Z52/$Z$52</f>
        <v>1</v>
      </c>
      <c r="AB52" s="36">
        <f t="shared" si="15"/>
        <v>0.32821352573897045</v>
      </c>
      <c r="AC52" s="27"/>
      <c r="AD52" s="54">
        <f t="shared" si="58"/>
        <v>6843679.1349999998</v>
      </c>
      <c r="AE52" s="55">
        <f t="shared" si="51"/>
        <v>2186771.8650000002</v>
      </c>
      <c r="AF52" s="8"/>
      <c r="AG52" s="8"/>
    </row>
    <row r="53" spans="1:33" x14ac:dyDescent="0.25">
      <c r="Q53" s="85"/>
      <c r="R53" s="36"/>
      <c r="S53" s="101"/>
      <c r="T53" s="36"/>
      <c r="W53" s="85"/>
    </row>
    <row r="54" spans="1:33" x14ac:dyDescent="0.25">
      <c r="A54" s="6" t="s">
        <v>75</v>
      </c>
      <c r="B54" s="6" t="s">
        <v>76</v>
      </c>
      <c r="C54" s="7">
        <v>202160</v>
      </c>
      <c r="D54" s="36">
        <f>C54/$C$52</f>
        <v>3.023594838291669E-2</v>
      </c>
      <c r="E54" s="7">
        <v>220448</v>
      </c>
      <c r="F54" s="36">
        <f>E54/$E$52</f>
        <v>3.3624688936393164E-2</v>
      </c>
      <c r="G54" s="11">
        <v>332499</v>
      </c>
      <c r="H54" s="36">
        <f>G54/$G$52</f>
        <v>4.8559806729927504E-2</v>
      </c>
      <c r="I54" s="68">
        <v>239601.12</v>
      </c>
      <c r="J54" s="36">
        <f>I54/$I$52</f>
        <v>3.2888323002517893E-2</v>
      </c>
      <c r="K54" s="7">
        <v>388190</v>
      </c>
      <c r="L54" s="36">
        <f t="shared" ref="L54:L59" si="61">K54/$K$52</f>
        <v>5.1092529084796307E-2</v>
      </c>
      <c r="M54" s="68">
        <v>152117.18</v>
      </c>
      <c r="N54" s="36">
        <f>M54/$M$52</f>
        <v>2.1798070163247214E-2</v>
      </c>
      <c r="O54" s="11">
        <f>(M54/11)*12</f>
        <v>165946.01454545453</v>
      </c>
      <c r="P54" s="36">
        <f>O54/$O$52</f>
        <v>2.1798070163247221E-2</v>
      </c>
      <c r="Q54" s="7">
        <v>316981</v>
      </c>
      <c r="R54" s="36">
        <f t="shared" si="13"/>
        <v>4.3452287824962882E-2</v>
      </c>
      <c r="S54" s="101">
        <v>408753.49</v>
      </c>
      <c r="T54" s="36">
        <f>S54/$S$52</f>
        <v>2.9672248721413212E-2</v>
      </c>
      <c r="U54" s="67">
        <v>816500</v>
      </c>
      <c r="V54" s="65">
        <f>U54/$U$52</f>
        <v>9.0416303681842683E-2</v>
      </c>
      <c r="W54" s="86">
        <v>594726</v>
      </c>
      <c r="X54" s="68">
        <v>325000</v>
      </c>
      <c r="Y54" s="75">
        <f t="shared" ref="Y54:Y59" si="62">X54/$X$52</f>
        <v>4.2856636112742229E-2</v>
      </c>
      <c r="Z54" s="67">
        <v>1360700</v>
      </c>
      <c r="AA54" s="76">
        <f t="shared" ref="AA54:AA59" si="63">Z54/$Z$52</f>
        <v>0.13509186733456408</v>
      </c>
      <c r="AB54" s="36">
        <f>(Z54/X54)-1</f>
        <v>3.1867692307692304</v>
      </c>
      <c r="AC54" s="62"/>
      <c r="AD54" s="54">
        <f t="shared" si="58"/>
        <v>248677.03</v>
      </c>
      <c r="AE54" s="55">
        <f t="shared" si="51"/>
        <v>567822.97</v>
      </c>
      <c r="AF54" s="8"/>
      <c r="AG54" s="8"/>
    </row>
    <row r="55" spans="1:33" x14ac:dyDescent="0.25">
      <c r="A55" s="6" t="s">
        <v>77</v>
      </c>
      <c r="B55" s="6" t="s">
        <v>78</v>
      </c>
      <c r="C55" s="7">
        <v>741866</v>
      </c>
      <c r="D55" s="36">
        <f t="shared" ref="D55:D103" si="64">C55/$C$52</f>
        <v>0.11095677722121523</v>
      </c>
      <c r="E55" s="7">
        <v>992753</v>
      </c>
      <c r="F55" s="36">
        <f t="shared" ref="F55:F103" si="65">E55/$E$52</f>
        <v>0.15142351400634674</v>
      </c>
      <c r="G55" s="11">
        <v>803548</v>
      </c>
      <c r="H55" s="36">
        <f t="shared" ref="H55:H103" si="66">G55/$G$52</f>
        <v>0.11735414415748555</v>
      </c>
      <c r="I55" s="68">
        <v>894821.45</v>
      </c>
      <c r="J55" s="36">
        <f t="shared" ref="J55:J103" si="67">I55/$I$52</f>
        <v>0.12282570664603494</v>
      </c>
      <c r="K55" s="7">
        <v>880139</v>
      </c>
      <c r="L55" s="36">
        <f t="shared" si="61"/>
        <v>0.1158415401122222</v>
      </c>
      <c r="M55" s="68">
        <v>698819</v>
      </c>
      <c r="N55" s="36">
        <f t="shared" ref="N55:N103" si="68">M55/$M$52</f>
        <v>0.10013928468441406</v>
      </c>
      <c r="O55" s="11">
        <f t="shared" ref="O55:O56" si="69">(M55/11)*12</f>
        <v>762348</v>
      </c>
      <c r="P55" s="36">
        <f t="shared" ref="P55:P65" si="70">O55/$O$52</f>
        <v>0.10013928468441409</v>
      </c>
      <c r="Q55" s="7">
        <v>744400</v>
      </c>
      <c r="R55" s="36">
        <f t="shared" si="13"/>
        <v>0.10204360216196671</v>
      </c>
      <c r="S55" s="101">
        <v>1625461.7</v>
      </c>
      <c r="T55" s="36">
        <f t="shared" ref="T55:T103" si="71">S55/$S$52</f>
        <v>0.11799557686842294</v>
      </c>
      <c r="U55" s="67">
        <v>1222192</v>
      </c>
      <c r="V55" s="65">
        <f t="shared" ref="V55:V103" si="72">U55/$U$52</f>
        <v>0.13534119170792244</v>
      </c>
      <c r="W55" s="86">
        <v>1259099</v>
      </c>
      <c r="X55" s="68">
        <v>825000</v>
      </c>
      <c r="Y55" s="75">
        <f t="shared" si="62"/>
        <v>0.10878992244003796</v>
      </c>
      <c r="Z55" s="67">
        <v>1288195</v>
      </c>
      <c r="AA55" s="76">
        <f t="shared" si="63"/>
        <v>0.12789348720588578</v>
      </c>
      <c r="AB55" s="36">
        <f t="shared" ref="AB55:AB103" si="73">(Z55/X55)-1</f>
        <v>0.56144848484848486</v>
      </c>
      <c r="AC55" s="8"/>
      <c r="AD55" s="54">
        <f t="shared" si="58"/>
        <v>858247.11250000005</v>
      </c>
      <c r="AE55" s="55">
        <f t="shared" si="51"/>
        <v>363944.88749999995</v>
      </c>
      <c r="AF55" s="8"/>
      <c r="AG55" s="8"/>
    </row>
    <row r="56" spans="1:33" x14ac:dyDescent="0.25">
      <c r="A56" s="6" t="s">
        <v>79</v>
      </c>
      <c r="B56" s="6" t="s">
        <v>80</v>
      </c>
      <c r="C56" s="7">
        <v>3576</v>
      </c>
      <c r="D56" s="36">
        <f t="shared" si="64"/>
        <v>5.3484245853437909E-4</v>
      </c>
      <c r="E56" s="7">
        <v>2248</v>
      </c>
      <c r="F56" s="36">
        <f t="shared" si="65"/>
        <v>3.4288494669496586E-4</v>
      </c>
      <c r="G56" s="11">
        <v>14287</v>
      </c>
      <c r="H56" s="36">
        <f t="shared" si="66"/>
        <v>2.0865444971277336E-3</v>
      </c>
      <c r="I56" s="68">
        <v>-2681.5</v>
      </c>
      <c r="J56" s="36">
        <f t="shared" si="67"/>
        <v>-3.6807022492737823E-4</v>
      </c>
      <c r="K56" s="9">
        <v>0</v>
      </c>
      <c r="L56" s="36">
        <f t="shared" si="61"/>
        <v>0</v>
      </c>
      <c r="M56" s="68">
        <v>373.33</v>
      </c>
      <c r="N56" s="36">
        <f t="shared" si="68"/>
        <v>5.3497399399890811E-5</v>
      </c>
      <c r="O56" s="11">
        <f t="shared" si="69"/>
        <v>407.26909090909089</v>
      </c>
      <c r="P56" s="36">
        <f t="shared" si="70"/>
        <v>5.3497399399890832E-5</v>
      </c>
      <c r="Q56" s="9">
        <v>0</v>
      </c>
      <c r="R56" s="36">
        <f t="shared" si="13"/>
        <v>0</v>
      </c>
      <c r="S56" s="101">
        <v>12888.5</v>
      </c>
      <c r="T56" s="36">
        <f t="shared" si="71"/>
        <v>9.3560247680315632E-4</v>
      </c>
      <c r="U56" s="67">
        <v>0</v>
      </c>
      <c r="V56" s="65">
        <f t="shared" si="72"/>
        <v>0</v>
      </c>
      <c r="W56" s="86">
        <v>11295</v>
      </c>
      <c r="X56" s="68">
        <v>0</v>
      </c>
      <c r="Y56" s="75">
        <f t="shared" si="62"/>
        <v>0</v>
      </c>
      <c r="Z56" s="67">
        <v>0</v>
      </c>
      <c r="AA56" s="76">
        <f t="shared" si="63"/>
        <v>0</v>
      </c>
      <c r="AB56" s="36" t="e">
        <f t="shared" si="73"/>
        <v>#DIV/0!</v>
      </c>
      <c r="AC56" s="8"/>
      <c r="AD56" s="54">
        <f t="shared" si="58"/>
        <v>4357.375</v>
      </c>
      <c r="AE56" s="55">
        <f t="shared" si="51"/>
        <v>-4357.375</v>
      </c>
      <c r="AF56" s="8"/>
      <c r="AG56" s="8"/>
    </row>
    <row r="57" spans="1:33" x14ac:dyDescent="0.25">
      <c r="A57" s="6" t="s">
        <v>83</v>
      </c>
      <c r="B57" s="6" t="s">
        <v>84</v>
      </c>
      <c r="C57" s="7">
        <v>621158</v>
      </c>
      <c r="D57" s="36">
        <f>C57/$C$52</f>
        <v>9.2903152085653765E-2</v>
      </c>
      <c r="E57" s="7">
        <v>577172</v>
      </c>
      <c r="F57" s="36">
        <f>E57/$E$52</f>
        <v>8.803540500615073E-2</v>
      </c>
      <c r="G57" s="11">
        <v>567703</v>
      </c>
      <c r="H57" s="36">
        <f>G57/$G$52</f>
        <v>8.2910168030580655E-2</v>
      </c>
      <c r="I57" s="68">
        <v>494450</v>
      </c>
      <c r="J57" s="36">
        <f>I57/$I$52</f>
        <v>6.7869596388343154E-2</v>
      </c>
      <c r="K57" s="7">
        <v>499000</v>
      </c>
      <c r="L57" s="36">
        <f>K57/$K$52</f>
        <v>6.567704478042545E-2</v>
      </c>
      <c r="M57" s="68">
        <v>589054.19999999995</v>
      </c>
      <c r="N57" s="36">
        <f t="shared" si="68"/>
        <v>8.4410220999070959E-2</v>
      </c>
      <c r="O57" s="11" t="e">
        <f>(#REF!/11)*12</f>
        <v>#REF!</v>
      </c>
      <c r="P57" s="36" t="e">
        <f>O57/$O$52</f>
        <v>#REF!</v>
      </c>
      <c r="Q57" s="7">
        <v>602276</v>
      </c>
      <c r="R57" s="36">
        <f t="shared" si="13"/>
        <v>8.2561005555750494E-2</v>
      </c>
      <c r="S57" s="101">
        <v>1424042.31</v>
      </c>
      <c r="T57" s="36">
        <f t="shared" si="71"/>
        <v>0.10337413293311776</v>
      </c>
      <c r="U57" s="67">
        <v>1520104</v>
      </c>
      <c r="V57" s="65">
        <f>U57/$U$52</f>
        <v>0.16833090617511795</v>
      </c>
      <c r="W57" s="86">
        <v>1407725</v>
      </c>
      <c r="X57" s="68">
        <v>602276</v>
      </c>
      <c r="Y57" s="75">
        <f t="shared" si="62"/>
        <v>7.9420071912116738E-2</v>
      </c>
      <c r="Z57" s="67">
        <v>901470</v>
      </c>
      <c r="AA57" s="76">
        <f t="shared" si="63"/>
        <v>8.9498982616366199E-2</v>
      </c>
      <c r="AB57" s="36">
        <f>(Z57/X57)-1</f>
        <v>0.49677224395459896</v>
      </c>
      <c r="AC57" s="8"/>
      <c r="AD57" s="54">
        <f>(C57+E57+G57+I57)/4</f>
        <v>565120.75</v>
      </c>
      <c r="AE57" s="55">
        <f>U57-AD57</f>
        <v>954983.25</v>
      </c>
      <c r="AF57" s="8"/>
      <c r="AG57" s="8"/>
    </row>
    <row r="58" spans="1:33" x14ac:dyDescent="0.25">
      <c r="A58" s="6" t="s">
        <v>81</v>
      </c>
      <c r="B58" s="6" t="s">
        <v>82</v>
      </c>
      <c r="C58" s="7">
        <v>59405</v>
      </c>
      <c r="D58" s="36">
        <f>C58/$C$52</f>
        <v>8.8848759086227035E-3</v>
      </c>
      <c r="E58" s="7">
        <v>68001</v>
      </c>
      <c r="F58" s="36">
        <f>E58/$E$52</f>
        <v>1.0372117108631838E-2</v>
      </c>
      <c r="G58" s="11">
        <v>88910</v>
      </c>
      <c r="H58" s="36">
        <f>G58/$G$52</f>
        <v>1.2984858349522418E-2</v>
      </c>
      <c r="I58" s="68">
        <v>111888</v>
      </c>
      <c r="J58" s="36">
        <f>I58/$I$52</f>
        <v>1.5358061281623902E-2</v>
      </c>
      <c r="K58" s="7">
        <v>107500</v>
      </c>
      <c r="L58" s="36">
        <f>K58/$K$52</f>
        <v>1.4148862352496464E-2</v>
      </c>
      <c r="M58" s="68">
        <v>127733.98</v>
      </c>
      <c r="N58" s="36">
        <f>M57/$M$52</f>
        <v>8.4410220999070959E-2</v>
      </c>
      <c r="O58" s="11">
        <f>(M57/11)*12</f>
        <v>642604.58181818179</v>
      </c>
      <c r="P58" s="36">
        <f>O58/$O$52</f>
        <v>8.4410220999070987E-2</v>
      </c>
      <c r="Q58" s="7">
        <v>159332</v>
      </c>
      <c r="R58" s="36">
        <f t="shared" si="13"/>
        <v>2.1841498145715316E-2</v>
      </c>
      <c r="S58" s="101">
        <v>33871.01</v>
      </c>
      <c r="T58" s="36">
        <f t="shared" si="71"/>
        <v>2.4587656319838987E-3</v>
      </c>
      <c r="U58" s="67">
        <v>74500</v>
      </c>
      <c r="V58" s="65">
        <f>U58/$U$52</f>
        <v>8.24986481849024E-3</v>
      </c>
      <c r="W58" s="86">
        <v>19344</v>
      </c>
      <c r="X58" s="68">
        <v>105000</v>
      </c>
      <c r="Y58" s="75">
        <f t="shared" si="62"/>
        <v>1.3845990128732104E-2</v>
      </c>
      <c r="Z58" s="67">
        <v>74500</v>
      </c>
      <c r="AA58" s="76">
        <f t="shared" si="63"/>
        <v>7.3964460325016716E-3</v>
      </c>
      <c r="AB58" s="36">
        <f>(Z58/X58)-1</f>
        <v>-0.29047619047619044</v>
      </c>
      <c r="AC58" s="8"/>
      <c r="AD58" s="54">
        <f>(C58+E58+G58+I58)/4</f>
        <v>82051</v>
      </c>
      <c r="AE58" s="55">
        <f>U58-AD58</f>
        <v>-7551</v>
      </c>
      <c r="AF58" s="8"/>
      <c r="AG58" s="8"/>
    </row>
    <row r="59" spans="1:33" x14ac:dyDescent="0.25">
      <c r="A59" s="10" t="s">
        <v>85</v>
      </c>
      <c r="B59" s="10" t="s">
        <v>86</v>
      </c>
      <c r="C59" s="17">
        <f>SUBTOTAL(9,C54:C58)</f>
        <v>1628165</v>
      </c>
      <c r="D59" s="36">
        <f t="shared" si="64"/>
        <v>0.24351559605694278</v>
      </c>
      <c r="E59" s="17">
        <f>SUBTOTAL(9,E54:E58)</f>
        <v>1860622</v>
      </c>
      <c r="F59" s="36">
        <f t="shared" si="65"/>
        <v>0.28379861000421741</v>
      </c>
      <c r="G59" s="17">
        <f>SUBTOTAL(9,G54:G58)</f>
        <v>1806947</v>
      </c>
      <c r="H59" s="36">
        <f t="shared" si="66"/>
        <v>0.26389552176464387</v>
      </c>
      <c r="I59" s="17">
        <f>SUBTOTAL(9,I54:I58)</f>
        <v>1738079.0699999998</v>
      </c>
      <c r="J59" s="36">
        <f t="shared" si="67"/>
        <v>0.23857361709359248</v>
      </c>
      <c r="K59" s="18">
        <f>SUBTOTAL(9,K54:K58)</f>
        <v>1874829</v>
      </c>
      <c r="L59" s="36">
        <f t="shared" si="61"/>
        <v>0.24675997632994043</v>
      </c>
      <c r="M59" s="18">
        <f>SUBTOTAL(9,M54:M57)</f>
        <v>1440363.71</v>
      </c>
      <c r="N59" s="36">
        <f>M59/$M$52</f>
        <v>0.20640107324613213</v>
      </c>
      <c r="O59" s="17" t="e">
        <f>SUBTOTAL(9,O54:O58)</f>
        <v>#REF!</v>
      </c>
      <c r="P59" s="36" t="e">
        <f t="shared" si="70"/>
        <v>#REF!</v>
      </c>
      <c r="Q59" s="18">
        <f>SUBTOTAL(9,Q54:Q58)</f>
        <v>1822989</v>
      </c>
      <c r="R59" s="36">
        <f t="shared" si="13"/>
        <v>0.24989839368839539</v>
      </c>
      <c r="S59" s="18">
        <f>SUBTOTAL(9,S54:S58)</f>
        <v>3505017.01</v>
      </c>
      <c r="T59" s="36">
        <f t="shared" si="71"/>
        <v>0.25443632663174093</v>
      </c>
      <c r="U59" s="18">
        <f>SUBTOTAL(9,U54:U58)</f>
        <v>3633296</v>
      </c>
      <c r="V59" s="65">
        <f t="shared" si="72"/>
        <v>0.40233826638337333</v>
      </c>
      <c r="W59" s="17">
        <f>SUBTOTAL(9,W54:W58)</f>
        <v>3292189</v>
      </c>
      <c r="X59" s="17">
        <f>SUBTOTAL(9,X54:X58)</f>
        <v>1857276</v>
      </c>
      <c r="Y59" s="75">
        <f t="shared" si="62"/>
        <v>0.24491262059362903</v>
      </c>
      <c r="Z59" s="17">
        <f>SUBTOTAL(9,Z54:Z58)</f>
        <v>3624865</v>
      </c>
      <c r="AA59" s="76">
        <f t="shared" si="63"/>
        <v>0.35988078318931777</v>
      </c>
      <c r="AB59" s="36">
        <f t="shared" si="73"/>
        <v>0.95171046198841736</v>
      </c>
      <c r="AC59" s="27"/>
      <c r="AD59" s="54">
        <f t="shared" si="58"/>
        <v>1758453.2675000001</v>
      </c>
      <c r="AE59" s="55">
        <f t="shared" si="51"/>
        <v>1874842.7324999999</v>
      </c>
      <c r="AF59" s="8"/>
      <c r="AG59" s="8"/>
    </row>
    <row r="60" spans="1:33" x14ac:dyDescent="0.25">
      <c r="A60" s="10"/>
      <c r="B60" s="10"/>
      <c r="C60" s="32"/>
      <c r="D60" s="36"/>
      <c r="E60" s="32"/>
      <c r="F60" s="36"/>
      <c r="G60" s="12"/>
      <c r="H60" s="36"/>
      <c r="I60" s="52"/>
      <c r="J60" s="36"/>
      <c r="K60" s="7"/>
      <c r="L60" s="36"/>
      <c r="N60" s="36"/>
      <c r="O60" s="12"/>
      <c r="P60" s="36"/>
      <c r="Q60" s="7"/>
      <c r="R60" s="36"/>
      <c r="S60" s="101"/>
      <c r="T60" s="36"/>
      <c r="U60" s="7"/>
      <c r="V60" s="65"/>
      <c r="W60" s="52"/>
      <c r="X60" s="52"/>
      <c r="Y60" s="75"/>
      <c r="Z60" s="52"/>
      <c r="AA60" s="76"/>
      <c r="AB60" s="36"/>
      <c r="AC60" s="8"/>
      <c r="AD60" s="54">
        <f t="shared" si="58"/>
        <v>0</v>
      </c>
      <c r="AE60" s="55">
        <f t="shared" si="51"/>
        <v>0</v>
      </c>
      <c r="AF60" s="8"/>
      <c r="AG60" s="8"/>
    </row>
    <row r="61" spans="1:33" x14ac:dyDescent="0.25">
      <c r="A61" s="6" t="s">
        <v>87</v>
      </c>
      <c r="B61" s="6" t="s">
        <v>88</v>
      </c>
      <c r="C61" s="7">
        <v>2293670</v>
      </c>
      <c r="D61" s="36">
        <f t="shared" si="64"/>
        <v>0.34305148262487395</v>
      </c>
      <c r="E61" s="7">
        <v>2488207</v>
      </c>
      <c r="F61" s="36">
        <f t="shared" si="65"/>
        <v>0.37952345398622817</v>
      </c>
      <c r="G61" s="11">
        <v>2742436</v>
      </c>
      <c r="H61" s="36">
        <f t="shared" si="66"/>
        <v>0.4005189854080628</v>
      </c>
      <c r="I61" s="68">
        <v>2712201</v>
      </c>
      <c r="J61" s="36">
        <f t="shared" si="67"/>
        <v>0.37228433045618503</v>
      </c>
      <c r="K61" s="7">
        <v>2929811</v>
      </c>
      <c r="L61" s="36">
        <f>K61/$K$52</f>
        <v>0.38561388425888393</v>
      </c>
      <c r="M61" s="68">
        <v>2998603.77</v>
      </c>
      <c r="N61" s="36">
        <f t="shared" si="68"/>
        <v>0.42969357813652354</v>
      </c>
      <c r="O61" s="11">
        <f>(M61/11)*12</f>
        <v>3271204.1127272723</v>
      </c>
      <c r="P61" s="36">
        <f t="shared" si="70"/>
        <v>0.42969357813652365</v>
      </c>
      <c r="Q61" s="7">
        <v>2971650</v>
      </c>
      <c r="R61" s="36">
        <f t="shared" si="13"/>
        <v>0.40735877265530412</v>
      </c>
      <c r="S61" s="101">
        <v>2976537.98</v>
      </c>
      <c r="T61" s="36">
        <f t="shared" si="71"/>
        <v>0.21607295700715085</v>
      </c>
      <c r="U61" s="67">
        <v>3052596</v>
      </c>
      <c r="V61" s="65">
        <f t="shared" si="72"/>
        <v>0.33803361537535609</v>
      </c>
      <c r="W61" s="86">
        <v>2508854</v>
      </c>
      <c r="X61" s="68">
        <v>3095350</v>
      </c>
      <c r="Y61" s="75">
        <f>X61/$X$52</f>
        <v>0.40817319566638971</v>
      </c>
      <c r="Z61" s="67">
        <v>3415075</v>
      </c>
      <c r="AA61" s="76">
        <f>Z61/$Z$52</f>
        <v>0.33905258972410263</v>
      </c>
      <c r="AB61" s="36">
        <f t="shared" si="73"/>
        <v>0.10329203482643323</v>
      </c>
      <c r="AC61" s="8"/>
      <c r="AD61" s="54">
        <f t="shared" si="58"/>
        <v>2559128.5</v>
      </c>
      <c r="AE61" s="55">
        <f t="shared" si="51"/>
        <v>493467.5</v>
      </c>
      <c r="AF61" s="8"/>
      <c r="AG61" s="8"/>
    </row>
    <row r="62" spans="1:33" x14ac:dyDescent="0.25">
      <c r="A62" s="6" t="s">
        <v>89</v>
      </c>
      <c r="B62" s="6" t="s">
        <v>90</v>
      </c>
      <c r="C62" s="7">
        <v>251397</v>
      </c>
      <c r="D62" s="36">
        <f t="shared" si="64"/>
        <v>3.7600053005639629E-2</v>
      </c>
      <c r="E62" s="7">
        <v>266513</v>
      </c>
      <c r="F62" s="36">
        <f t="shared" si="65"/>
        <v>4.0650932294713275E-2</v>
      </c>
      <c r="G62" s="11">
        <v>303383</v>
      </c>
      <c r="H62" s="36">
        <f t="shared" si="66"/>
        <v>4.4307561361524687E-2</v>
      </c>
      <c r="I62" s="68">
        <v>255635.06</v>
      </c>
      <c r="J62" s="36">
        <f t="shared" si="67"/>
        <v>3.5089186661765366E-2</v>
      </c>
      <c r="K62" s="7">
        <v>307351</v>
      </c>
      <c r="L62" s="36">
        <f>K62/$K$52</f>
        <v>4.0452716213043173E-2</v>
      </c>
      <c r="M62" s="68">
        <v>278560.84000000003</v>
      </c>
      <c r="N62" s="36">
        <f t="shared" si="68"/>
        <v>3.9917179210481567E-2</v>
      </c>
      <c r="O62" s="11">
        <f t="shared" ref="O62:O64" si="74">(M62/11)*12</f>
        <v>303884.55272727273</v>
      </c>
      <c r="P62" s="36">
        <f t="shared" si="70"/>
        <v>3.9917179210481574E-2</v>
      </c>
      <c r="Q62" s="7">
        <v>267169</v>
      </c>
      <c r="R62" s="36">
        <f t="shared" si="13"/>
        <v>3.6623975209578837E-2</v>
      </c>
      <c r="S62" s="101">
        <v>281790.78999999998</v>
      </c>
      <c r="T62" s="36">
        <f t="shared" si="71"/>
        <v>2.0455767627289297E-2</v>
      </c>
      <c r="U62" s="67">
        <v>286998</v>
      </c>
      <c r="V62" s="65">
        <f t="shared" si="72"/>
        <v>3.1781136955396798E-2</v>
      </c>
      <c r="W62" s="86">
        <v>214277</v>
      </c>
      <c r="X62" s="68">
        <v>302500</v>
      </c>
      <c r="Y62" s="75">
        <f>X62/$X$52</f>
        <v>3.9889638228013918E-2</v>
      </c>
      <c r="Z62" s="67">
        <v>316320</v>
      </c>
      <c r="AA62" s="76">
        <f>Z62/$Z$52</f>
        <v>3.140461488591851E-2</v>
      </c>
      <c r="AB62" s="36">
        <f t="shared" si="73"/>
        <v>4.5685950413223209E-2</v>
      </c>
      <c r="AC62" s="8"/>
      <c r="AD62" s="54">
        <f t="shared" si="58"/>
        <v>269232.01500000001</v>
      </c>
      <c r="AE62" s="55">
        <f t="shared" si="51"/>
        <v>17765.984999999986</v>
      </c>
      <c r="AF62" s="8"/>
      <c r="AG62" s="8"/>
    </row>
    <row r="63" spans="1:33" x14ac:dyDescent="0.25">
      <c r="A63" s="6" t="s">
        <v>91</v>
      </c>
      <c r="B63" s="6" t="s">
        <v>92</v>
      </c>
      <c r="C63" s="7">
        <v>305501</v>
      </c>
      <c r="D63" s="36">
        <f t="shared" si="64"/>
        <v>4.5692087786552392E-2</v>
      </c>
      <c r="E63" s="7">
        <v>279804</v>
      </c>
      <c r="F63" s="36">
        <f t="shared" si="65"/>
        <v>4.2678193783379996E-2</v>
      </c>
      <c r="G63" s="11">
        <v>259463</v>
      </c>
      <c r="H63" s="36">
        <f t="shared" si="66"/>
        <v>3.7893266246115567E-2</v>
      </c>
      <c r="I63" s="68">
        <v>261581.73</v>
      </c>
      <c r="J63" s="36">
        <f t="shared" si="67"/>
        <v>3.5905443295913747E-2</v>
      </c>
      <c r="K63" s="7">
        <v>311161</v>
      </c>
      <c r="L63" s="36">
        <f>K63/$K$52</f>
        <v>4.0954178218280485E-2</v>
      </c>
      <c r="M63" s="68">
        <v>298222.56</v>
      </c>
      <c r="N63" s="36">
        <f t="shared" si="68"/>
        <v>4.273466210156672E-2</v>
      </c>
      <c r="O63" s="11">
        <f t="shared" si="74"/>
        <v>325333.70181818184</v>
      </c>
      <c r="P63" s="36">
        <f t="shared" si="70"/>
        <v>4.2734662101566734E-2</v>
      </c>
      <c r="Q63" s="7">
        <v>311906</v>
      </c>
      <c r="R63" s="36">
        <f t="shared" si="13"/>
        <v>4.2756598301894669E-2</v>
      </c>
      <c r="S63" s="101">
        <v>285251.46999999997</v>
      </c>
      <c r="T63" s="36">
        <f t="shared" si="71"/>
        <v>2.0706985440023373E-2</v>
      </c>
      <c r="U63" s="67">
        <v>381150</v>
      </c>
      <c r="V63" s="65">
        <f t="shared" si="72"/>
        <v>4.2207194302920199E-2</v>
      </c>
      <c r="W63" s="86">
        <v>245696</v>
      </c>
      <c r="X63" s="68">
        <v>315500</v>
      </c>
      <c r="Y63" s="75">
        <f>X63/$X$52</f>
        <v>4.1603903672523611E-2</v>
      </c>
      <c r="Z63" s="67">
        <v>358769</v>
      </c>
      <c r="AA63" s="76">
        <f>Z63/$Z$52</f>
        <v>3.5619000625967678E-2</v>
      </c>
      <c r="AB63" s="36">
        <f t="shared" si="73"/>
        <v>0.13714421553090328</v>
      </c>
      <c r="AC63" s="8"/>
      <c r="AD63" s="54">
        <f t="shared" si="58"/>
        <v>276587.4325</v>
      </c>
      <c r="AE63" s="55">
        <f t="shared" si="51"/>
        <v>104562.5675</v>
      </c>
      <c r="AF63" s="8"/>
      <c r="AG63" s="8"/>
    </row>
    <row r="64" spans="1:33" x14ac:dyDescent="0.25">
      <c r="A64" s="6" t="s">
        <v>93</v>
      </c>
      <c r="B64" s="6" t="s">
        <v>94</v>
      </c>
      <c r="C64" s="7">
        <v>85322</v>
      </c>
      <c r="D64" s="36">
        <f t="shared" si="64"/>
        <v>1.2761137652983864E-2</v>
      </c>
      <c r="E64" s="7">
        <v>78463</v>
      </c>
      <c r="F64" s="36">
        <f t="shared" si="65"/>
        <v>1.1967874365003161E-2</v>
      </c>
      <c r="G64" s="11">
        <v>77226</v>
      </c>
      <c r="H64" s="36">
        <f t="shared" si="66"/>
        <v>1.1278468911261032E-2</v>
      </c>
      <c r="I64" s="68">
        <v>94651.75</v>
      </c>
      <c r="J64" s="36">
        <f t="shared" si="67"/>
        <v>1.299216517332462E-2</v>
      </c>
      <c r="K64" s="7">
        <v>111406</v>
      </c>
      <c r="L64" s="36">
        <f>K64/$K$52</f>
        <v>1.4662959620857872E-2</v>
      </c>
      <c r="M64" s="68">
        <v>93610.32</v>
      </c>
      <c r="N64" s="36">
        <f t="shared" si="68"/>
        <v>1.3414160868378077E-2</v>
      </c>
      <c r="O64" s="11">
        <f t="shared" si="74"/>
        <v>102120.34909090909</v>
      </c>
      <c r="P64" s="36">
        <f t="shared" si="70"/>
        <v>1.3414160868378081E-2</v>
      </c>
      <c r="Q64" s="7">
        <v>140504</v>
      </c>
      <c r="R64" s="36">
        <f t="shared" si="13"/>
        <v>1.9260524285552083E-2</v>
      </c>
      <c r="S64" s="101">
        <v>122512.78</v>
      </c>
      <c r="T64" s="36">
        <f t="shared" si="71"/>
        <v>8.8934523340994057E-3</v>
      </c>
      <c r="U64" s="67">
        <v>143522</v>
      </c>
      <c r="V64" s="65">
        <f t="shared" si="72"/>
        <v>1.5893115415830283E-2</v>
      </c>
      <c r="W64" s="86">
        <v>120840</v>
      </c>
      <c r="X64" s="68">
        <v>147000</v>
      </c>
      <c r="Y64" s="75">
        <f>X64/$X$52</f>
        <v>1.9384386180224946E-2</v>
      </c>
      <c r="Z64" s="67">
        <v>159122</v>
      </c>
      <c r="AA64" s="76">
        <f>Z64/$Z$52</f>
        <v>1.5797815913875583E-2</v>
      </c>
      <c r="AB64" s="36">
        <f t="shared" si="73"/>
        <v>8.2462585034013713E-2</v>
      </c>
      <c r="AC64" s="8"/>
      <c r="AD64" s="54">
        <f t="shared" si="58"/>
        <v>83915.6875</v>
      </c>
      <c r="AE64" s="55">
        <f t="shared" si="51"/>
        <v>59606.3125</v>
      </c>
      <c r="AF64" s="8"/>
      <c r="AG64" s="8"/>
    </row>
    <row r="65" spans="1:33" x14ac:dyDescent="0.25">
      <c r="A65" s="10" t="s">
        <v>95</v>
      </c>
      <c r="B65" s="10" t="s">
        <v>96</v>
      </c>
      <c r="C65" s="17">
        <f t="shared" ref="C65:K65" si="75">SUBTOTAL(9,C61:C64)</f>
        <v>2935890</v>
      </c>
      <c r="D65" s="36">
        <f t="shared" si="64"/>
        <v>0.43910476107004986</v>
      </c>
      <c r="E65" s="17">
        <f t="shared" si="75"/>
        <v>3112987</v>
      </c>
      <c r="F65" s="36">
        <f t="shared" si="65"/>
        <v>0.47482045442932458</v>
      </c>
      <c r="G65" s="17">
        <f t="shared" si="75"/>
        <v>3382508</v>
      </c>
      <c r="H65" s="36">
        <f t="shared" si="66"/>
        <v>0.4939982819269641</v>
      </c>
      <c r="I65" s="17">
        <f t="shared" si="75"/>
        <v>3324069.54</v>
      </c>
      <c r="J65" s="36">
        <f t="shared" si="67"/>
        <v>0.45627112558718874</v>
      </c>
      <c r="K65" s="18">
        <f t="shared" si="75"/>
        <v>3659729</v>
      </c>
      <c r="L65" s="36">
        <f>K65/$K$52</f>
        <v>0.48168373831106542</v>
      </c>
      <c r="M65" s="18">
        <f t="shared" ref="M65" si="76">SUBTOTAL(9,M61:M64)</f>
        <v>3668997.4899999998</v>
      </c>
      <c r="N65" s="36">
        <f t="shared" si="68"/>
        <v>0.52575958031694991</v>
      </c>
      <c r="O65" s="17">
        <f>SUBTOTAL(9,O61:O64)</f>
        <v>4002542.7163636358</v>
      </c>
      <c r="P65" s="36">
        <f t="shared" si="70"/>
        <v>0.52575958031695003</v>
      </c>
      <c r="Q65" s="18">
        <f t="shared" ref="Q65:U65" si="77">SUBTOTAL(9,Q61:Q64)</f>
        <v>3691229</v>
      </c>
      <c r="R65" s="36">
        <f t="shared" si="13"/>
        <v>0.50599987045232964</v>
      </c>
      <c r="S65" s="18">
        <f t="shared" ref="S65" si="78">SUBTOTAL(9,S61:S64)</f>
        <v>3666093.02</v>
      </c>
      <c r="T65" s="36">
        <f t="shared" si="71"/>
        <v>0.26612916240856294</v>
      </c>
      <c r="U65" s="18">
        <f t="shared" si="77"/>
        <v>3864266</v>
      </c>
      <c r="V65" s="65">
        <f t="shared" si="72"/>
        <v>0.42791506204950341</v>
      </c>
      <c r="W65" s="17">
        <f>SUBTOTAL(9,W61:W64)</f>
        <v>3089667</v>
      </c>
      <c r="X65" s="17">
        <f>SUBTOTAL(9,X61:X64)</f>
        <v>3860350</v>
      </c>
      <c r="Y65" s="75">
        <f>X65/$X$52</f>
        <v>0.50905112374715222</v>
      </c>
      <c r="Z65" s="17">
        <f>SUBTOTAL(9,Z61:Z64)</f>
        <v>4249286</v>
      </c>
      <c r="AA65" s="76">
        <f>Z65/$Z$52</f>
        <v>0.42187402114986439</v>
      </c>
      <c r="AB65" s="36">
        <f t="shared" si="73"/>
        <v>0.10075148626419894</v>
      </c>
      <c r="AC65" s="27"/>
      <c r="AD65" s="54">
        <f t="shared" si="58"/>
        <v>3188863.6349999998</v>
      </c>
      <c r="AE65" s="55">
        <f t="shared" si="51"/>
        <v>675402.36500000022</v>
      </c>
      <c r="AF65" s="8"/>
      <c r="AG65" s="8"/>
    </row>
    <row r="66" spans="1:33" x14ac:dyDescent="0.25">
      <c r="A66" s="10"/>
      <c r="B66" s="10"/>
      <c r="C66" s="32"/>
      <c r="D66" s="36"/>
      <c r="E66" s="32"/>
      <c r="F66" s="36"/>
      <c r="G66" s="12"/>
      <c r="H66" s="36"/>
      <c r="I66" s="52"/>
      <c r="J66" s="36"/>
      <c r="K66" s="7"/>
      <c r="L66" s="36"/>
      <c r="M66" s="7"/>
      <c r="N66" s="36"/>
      <c r="O66" s="12"/>
      <c r="P66" s="36"/>
      <c r="Q66" s="7"/>
      <c r="R66" s="36"/>
      <c r="S66" s="101"/>
      <c r="T66" s="36"/>
      <c r="U66" s="7"/>
      <c r="V66" s="65"/>
      <c r="W66" s="59"/>
      <c r="X66" s="59"/>
      <c r="Y66" s="75"/>
      <c r="Z66" s="59"/>
      <c r="AA66" s="76"/>
      <c r="AB66" s="36"/>
      <c r="AC66" s="8"/>
      <c r="AD66" s="54">
        <f t="shared" si="58"/>
        <v>0</v>
      </c>
      <c r="AE66" s="55">
        <f t="shared" si="51"/>
        <v>0</v>
      </c>
      <c r="AF66" s="8"/>
      <c r="AG66" s="8"/>
    </row>
    <row r="67" spans="1:33" x14ac:dyDescent="0.25">
      <c r="A67" s="6" t="s">
        <v>97</v>
      </c>
      <c r="B67" s="6" t="s">
        <v>98</v>
      </c>
      <c r="C67" s="7">
        <v>105098</v>
      </c>
      <c r="D67" s="36">
        <f t="shared" si="64"/>
        <v>1.5718924135080026E-2</v>
      </c>
      <c r="E67" s="7">
        <v>82210</v>
      </c>
      <c r="F67" s="36">
        <f t="shared" si="65"/>
        <v>1.2539400119125063E-2</v>
      </c>
      <c r="G67" s="11">
        <v>15737</v>
      </c>
      <c r="H67" s="36">
        <f t="shared" si="66"/>
        <v>2.2983097047175154E-3</v>
      </c>
      <c r="I67" s="68">
        <v>25807.84</v>
      </c>
      <c r="J67" s="36">
        <f>I67/$I$52</f>
        <v>3.5424566375870923E-3</v>
      </c>
      <c r="K67" s="7">
        <v>32554</v>
      </c>
      <c r="L67" s="36">
        <f t="shared" ref="L67:L103" si="79">K67/$K$52</f>
        <v>4.2846703723085572E-3</v>
      </c>
      <c r="M67" s="68">
        <v>23488.17</v>
      </c>
      <c r="N67" s="36">
        <f t="shared" si="68"/>
        <v>3.3658050830700273E-3</v>
      </c>
      <c r="O67" s="11">
        <f>(M67/11)*12</f>
        <v>25623.458181818183</v>
      </c>
      <c r="P67" s="36">
        <f>O67/$O$52</f>
        <v>3.3658050830700291E-3</v>
      </c>
      <c r="Q67" s="86">
        <v>2700</v>
      </c>
      <c r="R67" s="36">
        <f t="shared" si="13"/>
        <v>3.7012053444023392E-4</v>
      </c>
      <c r="S67" s="101">
        <v>5100</v>
      </c>
      <c r="T67" s="36">
        <f t="shared" si="71"/>
        <v>3.7021939183738196E-4</v>
      </c>
      <c r="U67" s="67">
        <v>11640</v>
      </c>
      <c r="V67" s="65">
        <f t="shared" si="72"/>
        <v>1.288972167613777E-3</v>
      </c>
      <c r="W67" s="86">
        <v>32202</v>
      </c>
      <c r="X67" s="68">
        <v>2000</v>
      </c>
      <c r="Y67" s="75">
        <f t="shared" ref="Y67:Y73" si="80">X67/$X$52</f>
        <v>2.6373314530918292E-4</v>
      </c>
      <c r="Z67" s="67">
        <v>11600</v>
      </c>
      <c r="AA67" s="76">
        <f t="shared" ref="AA67:AA73" si="81">Z67/$Z$52</f>
        <v>1.1516613956646898E-3</v>
      </c>
      <c r="AB67" s="36">
        <f>(Z67/X67)-1</f>
        <v>4.8</v>
      </c>
      <c r="AC67" s="8"/>
      <c r="AD67" s="54">
        <f t="shared" si="58"/>
        <v>57213.21</v>
      </c>
      <c r="AE67" s="55">
        <f t="shared" si="51"/>
        <v>-45573.21</v>
      </c>
      <c r="AF67" s="8"/>
      <c r="AG67" s="8"/>
    </row>
    <row r="68" spans="1:33" x14ac:dyDescent="0.25">
      <c r="A68" s="6" t="s">
        <v>99</v>
      </c>
      <c r="B68" s="6" t="s">
        <v>100</v>
      </c>
      <c r="C68" s="7">
        <v>17900</v>
      </c>
      <c r="D68" s="36">
        <f t="shared" si="64"/>
        <v>2.677203581589873E-3</v>
      </c>
      <c r="E68" s="7">
        <v>17600</v>
      </c>
      <c r="F68" s="36">
        <f t="shared" si="65"/>
        <v>2.684508479462366E-3</v>
      </c>
      <c r="G68" s="11">
        <v>16600</v>
      </c>
      <c r="H68" s="36">
        <f t="shared" si="66"/>
        <v>2.4243465144761236E-3</v>
      </c>
      <c r="I68" s="68">
        <v>19000</v>
      </c>
      <c r="J68" s="36">
        <f t="shared" si="67"/>
        <v>2.6079933893791481E-3</v>
      </c>
      <c r="K68" s="7">
        <v>20978</v>
      </c>
      <c r="L68" s="36">
        <f t="shared" si="79"/>
        <v>2.7610682272620544E-3</v>
      </c>
      <c r="M68" s="68">
        <v>18000</v>
      </c>
      <c r="N68" s="36">
        <f t="shared" si="68"/>
        <v>2.5793619296548219E-3</v>
      </c>
      <c r="O68" s="11">
        <f t="shared" ref="O68:O101" si="82">(M68/11)*12</f>
        <v>19636.363636363636</v>
      </c>
      <c r="P68" s="36">
        <f t="shared" ref="P68:P103" si="83">O68/$O$52</f>
        <v>2.5793619296548228E-3</v>
      </c>
      <c r="Q68" s="86">
        <v>18500</v>
      </c>
      <c r="R68" s="36">
        <f t="shared" si="13"/>
        <v>2.5360110693127139E-3</v>
      </c>
      <c r="S68" s="101">
        <v>18500</v>
      </c>
      <c r="T68" s="36">
        <f t="shared" si="71"/>
        <v>1.3429526958806993E-3</v>
      </c>
      <c r="U68" s="67">
        <v>18500</v>
      </c>
      <c r="V68" s="65">
        <f t="shared" si="72"/>
        <v>2.048624149557979E-3</v>
      </c>
      <c r="W68" s="86">
        <v>18500</v>
      </c>
      <c r="X68" s="68">
        <v>18500</v>
      </c>
      <c r="Y68" s="75">
        <f t="shared" si="80"/>
        <v>2.4395315941099422E-3</v>
      </c>
      <c r="Z68" s="67">
        <v>26999</v>
      </c>
      <c r="AA68" s="76">
        <f t="shared" si="81"/>
        <v>2.6804918984095656E-3</v>
      </c>
      <c r="AB68" s="36">
        <f>(Z68/X68)-1</f>
        <v>0.45940540540540531</v>
      </c>
      <c r="AC68" s="8"/>
      <c r="AD68" s="54">
        <f t="shared" si="58"/>
        <v>17775</v>
      </c>
      <c r="AE68" s="55">
        <f t="shared" si="51"/>
        <v>725</v>
      </c>
      <c r="AF68" s="8"/>
      <c r="AG68" s="8"/>
    </row>
    <row r="69" spans="1:33" x14ac:dyDescent="0.25">
      <c r="A69" s="6" t="s">
        <v>101</v>
      </c>
      <c r="B69" s="6" t="s">
        <v>102</v>
      </c>
      <c r="C69" s="7">
        <v>0</v>
      </c>
      <c r="D69" s="36">
        <f t="shared" si="64"/>
        <v>0</v>
      </c>
      <c r="E69" s="7">
        <v>0</v>
      </c>
      <c r="F69" s="36">
        <f t="shared" si="65"/>
        <v>0</v>
      </c>
      <c r="G69" s="11">
        <v>2575</v>
      </c>
      <c r="H69" s="36">
        <f t="shared" si="66"/>
        <v>3.7606579968530232E-4</v>
      </c>
      <c r="I69" s="68">
        <v>2611.83</v>
      </c>
      <c r="J69" s="36">
        <f t="shared" si="67"/>
        <v>3.5850712495695476E-4</v>
      </c>
      <c r="K69" s="9">
        <v>0</v>
      </c>
      <c r="L69" s="36">
        <f t="shared" si="79"/>
        <v>0</v>
      </c>
      <c r="M69" s="68">
        <v>1315</v>
      </c>
      <c r="N69" s="36">
        <f t="shared" si="68"/>
        <v>1.8843671874978283E-4</v>
      </c>
      <c r="O69" s="11">
        <f t="shared" si="82"/>
        <v>1434.5454545454545</v>
      </c>
      <c r="P69" s="36">
        <f t="shared" si="83"/>
        <v>1.8843671874978289E-4</v>
      </c>
      <c r="Q69" s="86">
        <v>0</v>
      </c>
      <c r="R69" s="36">
        <f t="shared" si="13"/>
        <v>0</v>
      </c>
      <c r="S69" s="101">
        <v>836.06</v>
      </c>
      <c r="T69" s="36">
        <f t="shared" si="71"/>
        <v>6.0691298968541478E-5</v>
      </c>
      <c r="U69" s="67">
        <v>0</v>
      </c>
      <c r="V69" s="65">
        <f t="shared" si="72"/>
        <v>0</v>
      </c>
      <c r="W69" s="86">
        <v>0</v>
      </c>
      <c r="X69" s="68">
        <v>0</v>
      </c>
      <c r="Y69" s="75">
        <f t="shared" si="80"/>
        <v>0</v>
      </c>
      <c r="Z69" s="67">
        <v>0</v>
      </c>
      <c r="AA69" s="76">
        <f t="shared" si="81"/>
        <v>0</v>
      </c>
      <c r="AB69" s="36" t="e">
        <f t="shared" ref="AB69:AB102" si="84">(Z69/X69)-1</f>
        <v>#DIV/0!</v>
      </c>
      <c r="AC69" s="8"/>
      <c r="AD69" s="54">
        <f t="shared" si="58"/>
        <v>1296.7075</v>
      </c>
      <c r="AE69" s="55">
        <f t="shared" si="51"/>
        <v>-1296.7075</v>
      </c>
      <c r="AF69" s="8"/>
      <c r="AG69" s="8"/>
    </row>
    <row r="70" spans="1:33" x14ac:dyDescent="0.25">
      <c r="A70" s="6" t="s">
        <v>103</v>
      </c>
      <c r="B70" s="6" t="s">
        <v>104</v>
      </c>
      <c r="C70" s="7">
        <v>13366</v>
      </c>
      <c r="D70" s="36">
        <f t="shared" si="64"/>
        <v>1.999078383884371E-3</v>
      </c>
      <c r="E70" s="7">
        <v>18235</v>
      </c>
      <c r="F70" s="36">
        <f t="shared" si="65"/>
        <v>2.7813643251702411E-3</v>
      </c>
      <c r="G70" s="11">
        <v>17820</v>
      </c>
      <c r="H70" s="36">
        <f t="shared" si="66"/>
        <v>2.6025213787930434E-3</v>
      </c>
      <c r="I70" s="68">
        <v>18895.990000000002</v>
      </c>
      <c r="J70" s="36">
        <f t="shared" si="67"/>
        <v>2.5937166845144471E-3</v>
      </c>
      <c r="K70" s="7">
        <v>23992</v>
      </c>
      <c r="L70" s="36">
        <f t="shared" si="79"/>
        <v>3.1577628424287922E-3</v>
      </c>
      <c r="M70" s="68">
        <v>22956.21</v>
      </c>
      <c r="N70" s="36">
        <f t="shared" si="68"/>
        <v>3.2895763401756288E-3</v>
      </c>
      <c r="O70" s="11">
        <f t="shared" si="82"/>
        <v>25043.13818181818</v>
      </c>
      <c r="P70" s="36">
        <f t="shared" si="83"/>
        <v>3.2895763401756296E-3</v>
      </c>
      <c r="Q70" s="86">
        <v>25852.48</v>
      </c>
      <c r="R70" s="36">
        <f t="shared" si="13"/>
        <v>3.5439013756316511E-3</v>
      </c>
      <c r="S70" s="101">
        <v>69778.84</v>
      </c>
      <c r="T70" s="36">
        <f t="shared" si="71"/>
        <v>5.0653881780231332E-3</v>
      </c>
      <c r="U70" s="67">
        <v>31125</v>
      </c>
      <c r="V70" s="65">
        <f t="shared" si="72"/>
        <v>3.4466717110806537E-3</v>
      </c>
      <c r="W70" s="86">
        <v>95081</v>
      </c>
      <c r="X70" s="68">
        <v>30500</v>
      </c>
      <c r="Y70" s="75">
        <f t="shared" si="80"/>
        <v>4.0219304659650399E-3</v>
      </c>
      <c r="Z70" s="67">
        <v>30300</v>
      </c>
      <c r="AA70" s="76">
        <f t="shared" si="81"/>
        <v>3.0082189904000085E-3</v>
      </c>
      <c r="AB70" s="36">
        <f t="shared" si="84"/>
        <v>-6.5573770491803574E-3</v>
      </c>
      <c r="AC70" s="8"/>
      <c r="AD70" s="54">
        <f t="shared" si="58"/>
        <v>17079.247500000001</v>
      </c>
      <c r="AE70" s="55">
        <f t="shared" si="51"/>
        <v>14045.752499999999</v>
      </c>
      <c r="AF70" s="8"/>
      <c r="AG70" s="8"/>
    </row>
    <row r="71" spans="1:33" x14ac:dyDescent="0.25">
      <c r="A71" s="6" t="s">
        <v>105</v>
      </c>
      <c r="B71" s="6" t="s">
        <v>106</v>
      </c>
      <c r="C71" s="7">
        <v>3251</v>
      </c>
      <c r="D71" s="36">
        <f t="shared" si="64"/>
        <v>4.8623401361724453E-4</v>
      </c>
      <c r="E71" s="7">
        <v>2868</v>
      </c>
      <c r="F71" s="36">
        <f t="shared" si="65"/>
        <v>4.3745285903966288E-4</v>
      </c>
      <c r="G71" s="11">
        <v>2883</v>
      </c>
      <c r="H71" s="36">
        <f t="shared" si="66"/>
        <v>4.21047650676787E-4</v>
      </c>
      <c r="I71" s="68">
        <v>1732.4</v>
      </c>
      <c r="J71" s="36">
        <f t="shared" si="67"/>
        <v>2.3779409198739141E-4</v>
      </c>
      <c r="K71" s="7">
        <v>1700</v>
      </c>
      <c r="L71" s="36">
        <f t="shared" si="79"/>
        <v>2.2374945115575804E-4</v>
      </c>
      <c r="M71" s="68">
        <v>2683.49</v>
      </c>
      <c r="N71" s="36">
        <f t="shared" si="68"/>
        <v>3.8453844136718989E-4</v>
      </c>
      <c r="O71" s="11">
        <f t="shared" si="82"/>
        <v>2927.443636363636</v>
      </c>
      <c r="P71" s="36">
        <f t="shared" si="83"/>
        <v>3.8453844136719E-4</v>
      </c>
      <c r="Q71" s="86">
        <v>985</v>
      </c>
      <c r="R71" s="36">
        <f t="shared" si="13"/>
        <v>1.3502545423097422E-4</v>
      </c>
      <c r="S71" s="101">
        <v>664</v>
      </c>
      <c r="T71" s="36">
        <f t="shared" si="71"/>
        <v>4.8201112976474829E-5</v>
      </c>
      <c r="U71" s="67">
        <v>1250</v>
      </c>
      <c r="V71" s="65">
        <f t="shared" si="72"/>
        <v>1.3842055064580938E-4</v>
      </c>
      <c r="W71" s="86">
        <v>628</v>
      </c>
      <c r="X71" s="68">
        <v>1000</v>
      </c>
      <c r="Y71" s="75">
        <f t="shared" si="80"/>
        <v>1.3186657265459146E-4</v>
      </c>
      <c r="Z71" s="67">
        <v>1250</v>
      </c>
      <c r="AA71" s="76">
        <f t="shared" si="81"/>
        <v>1.2410144349835018E-4</v>
      </c>
      <c r="AB71" s="36">
        <f t="shared" si="84"/>
        <v>0.25</v>
      </c>
      <c r="AC71" s="8"/>
      <c r="AD71" s="54">
        <f t="shared" si="58"/>
        <v>2683.6</v>
      </c>
      <c r="AE71" s="55">
        <f t="shared" si="51"/>
        <v>-1433.6</v>
      </c>
      <c r="AF71" s="8"/>
      <c r="AG71" s="8"/>
    </row>
    <row r="72" spans="1:33" x14ac:dyDescent="0.25">
      <c r="A72" s="6" t="s">
        <v>107</v>
      </c>
      <c r="B72" s="6" t="s">
        <v>108</v>
      </c>
      <c r="C72" s="7">
        <v>20268</v>
      </c>
      <c r="D72" s="36">
        <f t="shared" si="64"/>
        <v>3.0313721894784105E-3</v>
      </c>
      <c r="E72" s="7">
        <v>49813</v>
      </c>
      <c r="F72" s="36">
        <f t="shared" si="65"/>
        <v>7.5979216413328892E-3</v>
      </c>
      <c r="G72" s="11">
        <v>59458</v>
      </c>
      <c r="H72" s="36">
        <f t="shared" si="66"/>
        <v>8.6835418709470692E-3</v>
      </c>
      <c r="I72" s="68">
        <v>150248.66</v>
      </c>
      <c r="J72" s="36">
        <f t="shared" si="67"/>
        <v>2.0623553265425015E-2</v>
      </c>
      <c r="K72" s="7">
        <v>111889</v>
      </c>
      <c r="L72" s="36">
        <f t="shared" si="79"/>
        <v>1.4726530788450948E-2</v>
      </c>
      <c r="M72" s="68">
        <v>103671.09</v>
      </c>
      <c r="N72" s="36">
        <f t="shared" si="68"/>
        <v>1.4855847930656595E-2</v>
      </c>
      <c r="O72" s="11">
        <f t="shared" si="82"/>
        <v>113095.73454545453</v>
      </c>
      <c r="P72" s="36">
        <f t="shared" si="83"/>
        <v>1.4855847930656599E-2</v>
      </c>
      <c r="Q72" s="86">
        <v>76755</v>
      </c>
      <c r="R72" s="36">
        <f t="shared" si="13"/>
        <v>1.0521704304059316E-2</v>
      </c>
      <c r="S72" s="101">
        <v>79381.87</v>
      </c>
      <c r="T72" s="36">
        <f t="shared" si="71"/>
        <v>5.7624916930027678E-3</v>
      </c>
      <c r="U72" s="67">
        <v>94883</v>
      </c>
      <c r="V72" s="65">
        <f t="shared" si="72"/>
        <v>1.0507005685541065E-2</v>
      </c>
      <c r="W72" s="86">
        <v>43121</v>
      </c>
      <c r="X72" s="68">
        <v>85000</v>
      </c>
      <c r="Y72" s="75">
        <f t="shared" si="80"/>
        <v>1.1208658675640274E-2</v>
      </c>
      <c r="Z72" s="67">
        <v>96594</v>
      </c>
      <c r="AA72" s="76">
        <f t="shared" si="81"/>
        <v>9.5899638666237103E-3</v>
      </c>
      <c r="AB72" s="36">
        <f t="shared" si="84"/>
        <v>0.13640000000000008</v>
      </c>
      <c r="AC72" s="8"/>
      <c r="AD72" s="54">
        <f t="shared" si="58"/>
        <v>69946.915000000008</v>
      </c>
      <c r="AE72" s="55">
        <f t="shared" si="51"/>
        <v>24936.084999999992</v>
      </c>
      <c r="AF72" s="8"/>
      <c r="AG72" s="8"/>
    </row>
    <row r="73" spans="1:33" x14ac:dyDescent="0.25">
      <c r="A73" s="6" t="s">
        <v>109</v>
      </c>
      <c r="B73" s="6" t="s">
        <v>110</v>
      </c>
      <c r="C73" s="7">
        <v>40325</v>
      </c>
      <c r="D73" s="36">
        <f t="shared" si="64"/>
        <v>6.031186280872158E-3</v>
      </c>
      <c r="E73" s="7">
        <v>48730</v>
      </c>
      <c r="F73" s="36">
        <f t="shared" si="65"/>
        <v>7.4327328525114261E-3</v>
      </c>
      <c r="G73" s="11">
        <v>15535</v>
      </c>
      <c r="H73" s="36">
        <f t="shared" si="66"/>
        <v>2.2688086206256977E-3</v>
      </c>
      <c r="I73" s="68">
        <v>35829.730000000003</v>
      </c>
      <c r="J73" s="36">
        <f t="shared" si="67"/>
        <v>4.9180894201705135E-3</v>
      </c>
      <c r="K73" s="7">
        <v>34600</v>
      </c>
      <c r="L73" s="36">
        <f t="shared" si="79"/>
        <v>4.553959417640723E-3</v>
      </c>
      <c r="M73" s="68">
        <v>23347.1</v>
      </c>
      <c r="N73" s="36">
        <f t="shared" si="68"/>
        <v>3.3455900504357826E-3</v>
      </c>
      <c r="O73" s="11">
        <f t="shared" si="82"/>
        <v>25469.563636363637</v>
      </c>
      <c r="P73" s="36">
        <f t="shared" si="83"/>
        <v>3.3455900504357843E-3</v>
      </c>
      <c r="Q73" s="86">
        <v>32020</v>
      </c>
      <c r="R73" s="36">
        <f t="shared" ref="R73:R103" si="85">Q73/$Q$52</f>
        <v>4.3893553751023296E-3</v>
      </c>
      <c r="S73" s="101">
        <v>15146.2</v>
      </c>
      <c r="T73" s="36">
        <f t="shared" si="71"/>
        <v>1.0994935201269324E-3</v>
      </c>
      <c r="U73" s="67">
        <v>29350</v>
      </c>
      <c r="V73" s="65">
        <f t="shared" si="72"/>
        <v>3.2501145291636046E-3</v>
      </c>
      <c r="W73" s="86">
        <v>1208</v>
      </c>
      <c r="X73" s="68">
        <v>32000</v>
      </c>
      <c r="Y73" s="75">
        <f t="shared" si="80"/>
        <v>4.2197303249469267E-3</v>
      </c>
      <c r="Z73" s="67">
        <v>32370</v>
      </c>
      <c r="AA73" s="76">
        <f t="shared" si="81"/>
        <v>3.2137309808332767E-3</v>
      </c>
      <c r="AB73" s="36">
        <f t="shared" si="84"/>
        <v>1.156249999999992E-2</v>
      </c>
      <c r="AC73" s="8"/>
      <c r="AD73" s="54">
        <f t="shared" si="58"/>
        <v>35104.932500000003</v>
      </c>
      <c r="AE73" s="55">
        <f t="shared" ref="AE73:AE103" si="86">U73-AD73</f>
        <v>-5754.9325000000026</v>
      </c>
      <c r="AF73" s="8"/>
      <c r="AG73" s="8"/>
    </row>
    <row r="74" spans="1:33" x14ac:dyDescent="0.25">
      <c r="A74" s="6" t="s">
        <v>111</v>
      </c>
      <c r="B74" s="6" t="s">
        <v>112</v>
      </c>
      <c r="C74" s="7">
        <v>7461</v>
      </c>
      <c r="D74" s="36">
        <f t="shared" si="64"/>
        <v>1.1159003308515109E-3</v>
      </c>
      <c r="E74" s="7">
        <v>8767</v>
      </c>
      <c r="F74" s="36">
        <f t="shared" si="65"/>
        <v>1.3372207863321911E-3</v>
      </c>
      <c r="G74" s="11">
        <v>6180</v>
      </c>
      <c r="H74" s="36">
        <f t="shared" si="66"/>
        <v>9.0255791924472549E-4</v>
      </c>
      <c r="I74" s="68">
        <v>3164.8</v>
      </c>
      <c r="J74" s="36">
        <f t="shared" si="67"/>
        <v>4.3440934098458569E-4</v>
      </c>
      <c r="K74" s="7">
        <v>11040</v>
      </c>
      <c r="L74" s="36">
        <f t="shared" si="79"/>
        <v>1.4530552592703346E-3</v>
      </c>
      <c r="M74" s="68">
        <v>5366.45</v>
      </c>
      <c r="N74" s="36">
        <f t="shared" si="68"/>
        <v>7.6900093485533989E-4</v>
      </c>
      <c r="O74" s="11">
        <f t="shared" si="82"/>
        <v>5854.3090909090906</v>
      </c>
      <c r="P74" s="36">
        <f t="shared" si="83"/>
        <v>7.6900093485534021E-4</v>
      </c>
      <c r="Q74" s="86">
        <v>4769.53</v>
      </c>
      <c r="R74" s="36">
        <f t="shared" si="85"/>
        <v>6.5381518245508476E-4</v>
      </c>
      <c r="S74" s="101">
        <v>5473.43</v>
      </c>
      <c r="T74" s="36">
        <f t="shared" si="71"/>
        <v>3.9732743644401602E-4</v>
      </c>
      <c r="U74" s="67">
        <v>15500</v>
      </c>
      <c r="V74" s="65">
        <f t="shared" si="72"/>
        <v>1.7164148280080364E-3</v>
      </c>
      <c r="W74" s="86">
        <v>17639</v>
      </c>
      <c r="X74" s="68">
        <v>4500</v>
      </c>
      <c r="Y74" s="75">
        <f t="shared" ref="Y74:Y103" si="87">X74/$X$52</f>
        <v>5.9339957694566159E-4</v>
      </c>
      <c r="Z74" s="67">
        <v>12375</v>
      </c>
      <c r="AA74" s="76">
        <f t="shared" ref="AA74:AA103" si="88">Z74/$Z$52</f>
        <v>1.228604290633667E-3</v>
      </c>
      <c r="AB74" s="36">
        <f t="shared" si="84"/>
        <v>1.75</v>
      </c>
      <c r="AC74" s="8"/>
      <c r="AD74" s="54">
        <f t="shared" si="58"/>
        <v>6393.2</v>
      </c>
      <c r="AE74" s="55">
        <f t="shared" si="86"/>
        <v>9106.7999999999993</v>
      </c>
      <c r="AF74" s="8"/>
      <c r="AG74" s="8"/>
    </row>
    <row r="75" spans="1:33" x14ac:dyDescent="0.25">
      <c r="A75" s="6" t="s">
        <v>113</v>
      </c>
      <c r="B75" s="6" t="s">
        <v>114</v>
      </c>
      <c r="C75" s="7">
        <v>14639</v>
      </c>
      <c r="D75" s="36">
        <f t="shared" si="64"/>
        <v>2.1894739235136396E-3</v>
      </c>
      <c r="E75" s="7">
        <v>11920</v>
      </c>
      <c r="F75" s="36">
        <f t="shared" si="65"/>
        <v>1.8181443792722389E-3</v>
      </c>
      <c r="G75" s="11">
        <v>11025</v>
      </c>
      <c r="H75" s="36">
        <f t="shared" si="66"/>
        <v>1.6101458025361002E-3</v>
      </c>
      <c r="I75" s="68">
        <v>12244.83</v>
      </c>
      <c r="J75" s="36">
        <f t="shared" si="67"/>
        <v>1.6807597733721829E-3</v>
      </c>
      <c r="K75" s="7">
        <v>13215</v>
      </c>
      <c r="L75" s="36">
        <f t="shared" si="79"/>
        <v>1.7393229394254957E-3</v>
      </c>
      <c r="M75" s="68">
        <v>12794.75</v>
      </c>
      <c r="N75" s="36">
        <f t="shared" si="68"/>
        <v>1.8334606138583906E-3</v>
      </c>
      <c r="O75" s="11">
        <f t="shared" si="82"/>
        <v>13957.909090909092</v>
      </c>
      <c r="P75" s="36">
        <f t="shared" si="83"/>
        <v>1.8334606138583915E-3</v>
      </c>
      <c r="Q75" s="86">
        <v>14471.34</v>
      </c>
      <c r="R75" s="36">
        <f t="shared" si="85"/>
        <v>1.9837555906912349E-3</v>
      </c>
      <c r="S75" s="101">
        <v>10384.950000000001</v>
      </c>
      <c r="T75" s="36">
        <f t="shared" si="71"/>
        <v>7.5386468103169017E-4</v>
      </c>
      <c r="U75" s="67">
        <v>16385</v>
      </c>
      <c r="V75" s="65">
        <f t="shared" si="72"/>
        <v>1.8144165778652694E-3</v>
      </c>
      <c r="W75" s="86">
        <v>3878</v>
      </c>
      <c r="X75" s="68">
        <v>16310</v>
      </c>
      <c r="Y75" s="75">
        <f t="shared" si="87"/>
        <v>2.1507437999963869E-3</v>
      </c>
      <c r="Z75" s="67">
        <v>15230</v>
      </c>
      <c r="AA75" s="76">
        <f t="shared" si="88"/>
        <v>1.5120519875838987E-3</v>
      </c>
      <c r="AB75" s="36">
        <f t="shared" si="84"/>
        <v>-6.6217044757817312E-2</v>
      </c>
      <c r="AC75" s="8"/>
      <c r="AD75" s="54">
        <f t="shared" si="58"/>
        <v>12457.2075</v>
      </c>
      <c r="AE75" s="55">
        <f t="shared" si="86"/>
        <v>3927.7924999999996</v>
      </c>
      <c r="AF75" s="8"/>
      <c r="AG75" s="8"/>
    </row>
    <row r="76" spans="1:33" x14ac:dyDescent="0.25">
      <c r="A76" s="6" t="s">
        <v>115</v>
      </c>
      <c r="B76" s="6" t="s">
        <v>116</v>
      </c>
      <c r="C76" s="7">
        <v>50673</v>
      </c>
      <c r="D76" s="36">
        <f t="shared" si="64"/>
        <v>7.578879167033723E-3</v>
      </c>
      <c r="E76" s="7">
        <v>48852</v>
      </c>
      <c r="F76" s="36">
        <f t="shared" si="65"/>
        <v>7.4513413771986085E-3</v>
      </c>
      <c r="G76" s="11">
        <v>43711</v>
      </c>
      <c r="H76" s="36">
        <f t="shared" si="66"/>
        <v>6.3837717165220386E-3</v>
      </c>
      <c r="I76" s="68">
        <v>41935.68</v>
      </c>
      <c r="J76" s="36">
        <f t="shared" si="67"/>
        <v>5.7562092746904926E-3</v>
      </c>
      <c r="K76" s="7">
        <v>40900</v>
      </c>
      <c r="L76" s="36">
        <f t="shared" si="79"/>
        <v>5.3831485601591204E-3</v>
      </c>
      <c r="M76" s="68">
        <v>32427.18</v>
      </c>
      <c r="N76" s="36">
        <f t="shared" si="68"/>
        <v>4.6467463098924583E-3</v>
      </c>
      <c r="O76" s="11">
        <f t="shared" si="82"/>
        <v>35375.105454545454</v>
      </c>
      <c r="P76" s="36">
        <f t="shared" si="83"/>
        <v>4.64674630989246E-3</v>
      </c>
      <c r="Q76" s="86">
        <v>22503.56</v>
      </c>
      <c r="R76" s="36">
        <f t="shared" si="85"/>
        <v>3.0848257977806929E-3</v>
      </c>
      <c r="S76" s="101">
        <v>15905.39</v>
      </c>
      <c r="T76" s="36">
        <f t="shared" si="71"/>
        <v>1.1546046691639953E-3</v>
      </c>
      <c r="U76" s="67">
        <v>21989</v>
      </c>
      <c r="V76" s="65">
        <f t="shared" si="72"/>
        <v>2.4349835905205621E-3</v>
      </c>
      <c r="W76" s="86">
        <v>7367</v>
      </c>
      <c r="X76" s="68">
        <v>25000</v>
      </c>
      <c r="Y76" s="75">
        <f t="shared" si="87"/>
        <v>3.2966643163647867E-3</v>
      </c>
      <c r="Z76" s="67">
        <v>17605</v>
      </c>
      <c r="AA76" s="76">
        <f t="shared" si="88"/>
        <v>1.7478447302307642E-3</v>
      </c>
      <c r="AB76" s="36">
        <f t="shared" si="84"/>
        <v>-0.29579999999999995</v>
      </c>
      <c r="AC76" s="8"/>
      <c r="AD76" s="54">
        <f t="shared" si="58"/>
        <v>46292.92</v>
      </c>
      <c r="AE76" s="55">
        <f t="shared" si="86"/>
        <v>-24303.919999999998</v>
      </c>
      <c r="AF76" s="8"/>
      <c r="AG76" s="8"/>
    </row>
    <row r="77" spans="1:33" x14ac:dyDescent="0.25">
      <c r="A77" s="6" t="s">
        <v>117</v>
      </c>
      <c r="B77" s="6" t="s">
        <v>118</v>
      </c>
      <c r="C77" s="7">
        <v>4891</v>
      </c>
      <c r="D77" s="36">
        <f t="shared" si="64"/>
        <v>7.3151970489140049E-4</v>
      </c>
      <c r="E77" s="7">
        <v>9141</v>
      </c>
      <c r="F77" s="36">
        <f t="shared" si="65"/>
        <v>1.3942665915207665E-3</v>
      </c>
      <c r="G77" s="11">
        <v>14854</v>
      </c>
      <c r="H77" s="36">
        <f t="shared" si="66"/>
        <v>2.169351995543876E-3</v>
      </c>
      <c r="I77" s="68">
        <v>14490.66</v>
      </c>
      <c r="J77" s="36">
        <f t="shared" si="67"/>
        <v>1.9890287098810974E-3</v>
      </c>
      <c r="K77" s="7">
        <v>15528</v>
      </c>
      <c r="L77" s="36">
        <f t="shared" si="79"/>
        <v>2.0437538103215357E-3</v>
      </c>
      <c r="M77" s="68">
        <v>14711.31</v>
      </c>
      <c r="N77" s="36">
        <f t="shared" si="68"/>
        <v>2.1080996082972377E-3</v>
      </c>
      <c r="O77" s="11">
        <f t="shared" si="82"/>
        <v>16048.701818181817</v>
      </c>
      <c r="P77" s="36">
        <f t="shared" si="83"/>
        <v>2.1080996082972381E-3</v>
      </c>
      <c r="Q77" s="86">
        <v>14386.26</v>
      </c>
      <c r="R77" s="36">
        <f t="shared" si="85"/>
        <v>1.972092681405985E-3</v>
      </c>
      <c r="S77" s="101">
        <v>14643.95</v>
      </c>
      <c r="T77" s="36">
        <f t="shared" si="71"/>
        <v>1.0630341692347118E-3</v>
      </c>
      <c r="U77" s="67">
        <v>14500</v>
      </c>
      <c r="V77" s="65">
        <f t="shared" si="72"/>
        <v>1.6056783874913889E-3</v>
      </c>
      <c r="W77" s="86">
        <v>21625</v>
      </c>
      <c r="X77" s="68">
        <v>14500</v>
      </c>
      <c r="Y77" s="75">
        <f t="shared" si="87"/>
        <v>1.9120653034915764E-3</v>
      </c>
      <c r="Z77" s="67">
        <v>15500</v>
      </c>
      <c r="AA77" s="76">
        <f t="shared" si="88"/>
        <v>1.5388578993795424E-3</v>
      </c>
      <c r="AB77" s="36">
        <f t="shared" si="84"/>
        <v>6.8965517241379226E-2</v>
      </c>
      <c r="AC77" s="8"/>
      <c r="AD77" s="54">
        <f t="shared" si="58"/>
        <v>10844.165000000001</v>
      </c>
      <c r="AE77" s="55">
        <f t="shared" si="86"/>
        <v>3655.8349999999991</v>
      </c>
      <c r="AF77" s="8"/>
      <c r="AG77" s="8"/>
    </row>
    <row r="78" spans="1:33" x14ac:dyDescent="0.25">
      <c r="A78" s="6" t="s">
        <v>119</v>
      </c>
      <c r="B78" s="6" t="s">
        <v>120</v>
      </c>
      <c r="C78" s="7">
        <v>24969</v>
      </c>
      <c r="D78" s="36">
        <f t="shared" si="64"/>
        <v>3.7344746496490245E-3</v>
      </c>
      <c r="E78" s="7">
        <v>44771</v>
      </c>
      <c r="F78" s="36">
        <f t="shared" si="65"/>
        <v>6.8288709735232723E-3</v>
      </c>
      <c r="G78" s="11">
        <v>100819</v>
      </c>
      <c r="H78" s="36">
        <f t="shared" si="66"/>
        <v>1.472410790620291E-2</v>
      </c>
      <c r="I78" s="68">
        <v>65877.509999999995</v>
      </c>
      <c r="J78" s="36">
        <f t="shared" si="67"/>
        <v>9.0425321362504595E-3</v>
      </c>
      <c r="K78" s="7">
        <v>74615</v>
      </c>
      <c r="L78" s="36">
        <f t="shared" si="79"/>
        <v>9.8206266458746392E-3</v>
      </c>
      <c r="M78" s="68">
        <v>54167.53</v>
      </c>
      <c r="N78" s="36">
        <f t="shared" si="68"/>
        <v>7.7620924836353028E-3</v>
      </c>
      <c r="O78" s="11">
        <f t="shared" si="82"/>
        <v>59091.850909090906</v>
      </c>
      <c r="P78" s="36">
        <f t="shared" si="83"/>
        <v>7.7620924836353054E-3</v>
      </c>
      <c r="Q78" s="68">
        <v>51772.45</v>
      </c>
      <c r="R78" s="36">
        <f t="shared" si="85"/>
        <v>7.0970543938075137E-3</v>
      </c>
      <c r="S78" s="101">
        <v>30925.66</v>
      </c>
      <c r="T78" s="36">
        <f t="shared" si="71"/>
        <v>2.2449566739940491E-3</v>
      </c>
      <c r="U78" s="67">
        <v>110899</v>
      </c>
      <c r="V78" s="65">
        <f t="shared" si="72"/>
        <v>1.2280560516855691E-2</v>
      </c>
      <c r="W78" s="86">
        <v>239666</v>
      </c>
      <c r="X78" s="68">
        <v>57500</v>
      </c>
      <c r="Y78" s="75">
        <f t="shared" si="87"/>
        <v>7.5823279276390097E-3</v>
      </c>
      <c r="Z78" s="67">
        <v>89754</v>
      </c>
      <c r="AA78" s="76">
        <f t="shared" si="88"/>
        <v>8.9108807678007391E-3</v>
      </c>
      <c r="AB78" s="36">
        <f t="shared" si="84"/>
        <v>0.56093913043478261</v>
      </c>
      <c r="AC78" s="8"/>
      <c r="AD78" s="54">
        <f t="shared" si="58"/>
        <v>59109.127500000002</v>
      </c>
      <c r="AE78" s="55">
        <f t="shared" si="86"/>
        <v>51789.872499999998</v>
      </c>
      <c r="AF78" s="8"/>
      <c r="AG78" s="8"/>
    </row>
    <row r="79" spans="1:33" x14ac:dyDescent="0.25">
      <c r="A79" s="6" t="s">
        <v>207</v>
      </c>
      <c r="B79" s="6" t="s">
        <v>206</v>
      </c>
      <c r="C79" s="7"/>
      <c r="D79" s="36"/>
      <c r="E79" s="7"/>
      <c r="F79" s="36"/>
      <c r="G79" s="11">
        <v>0</v>
      </c>
      <c r="H79" s="36">
        <f t="shared" si="66"/>
        <v>0</v>
      </c>
      <c r="I79" s="68">
        <v>0</v>
      </c>
      <c r="J79" s="36">
        <f t="shared" si="67"/>
        <v>0</v>
      </c>
      <c r="K79" s="7"/>
      <c r="L79" s="36"/>
      <c r="M79" s="68">
        <v>0</v>
      </c>
      <c r="N79" s="36">
        <f t="shared" si="68"/>
        <v>0</v>
      </c>
      <c r="O79" s="11">
        <f t="shared" si="82"/>
        <v>0</v>
      </c>
      <c r="P79" s="36">
        <f t="shared" si="83"/>
        <v>0</v>
      </c>
      <c r="Q79" s="68">
        <v>0</v>
      </c>
      <c r="R79" s="36">
        <f t="shared" si="85"/>
        <v>0</v>
      </c>
      <c r="S79" s="101">
        <v>638.42999999999995</v>
      </c>
      <c r="T79" s="36">
        <f t="shared" si="71"/>
        <v>4.634493457465485E-5</v>
      </c>
      <c r="U79" s="67">
        <v>0</v>
      </c>
      <c r="V79" s="65">
        <f t="shared" si="72"/>
        <v>0</v>
      </c>
      <c r="W79" s="86">
        <v>1670</v>
      </c>
      <c r="X79" s="68"/>
      <c r="Y79" s="75"/>
      <c r="Z79" s="67">
        <v>0</v>
      </c>
      <c r="AA79" s="76">
        <f t="shared" si="88"/>
        <v>0</v>
      </c>
      <c r="AB79" s="36"/>
      <c r="AC79" s="62"/>
      <c r="AD79" s="54"/>
      <c r="AE79" s="55"/>
      <c r="AF79" s="62"/>
      <c r="AG79" s="62"/>
    </row>
    <row r="80" spans="1:33" x14ac:dyDescent="0.25">
      <c r="A80" s="6" t="s">
        <v>121</v>
      </c>
      <c r="B80" s="6" t="s">
        <v>122</v>
      </c>
      <c r="C80" s="7">
        <v>128333</v>
      </c>
      <c r="D80" s="36">
        <f t="shared" si="64"/>
        <v>1.9194054035540403E-2</v>
      </c>
      <c r="E80" s="7">
        <v>127499</v>
      </c>
      <c r="F80" s="36">
        <f t="shared" si="65"/>
        <v>1.9447281058123423E-2</v>
      </c>
      <c r="G80" s="11">
        <v>103814</v>
      </c>
      <c r="H80" s="36">
        <f t="shared" si="66"/>
        <v>1.5161512593603873E-2</v>
      </c>
      <c r="I80" s="68">
        <v>112450.06</v>
      </c>
      <c r="J80" s="36">
        <f t="shared" si="67"/>
        <v>1.5435211216594136E-2</v>
      </c>
      <c r="K80" s="7">
        <v>118000</v>
      </c>
      <c r="L80" s="36">
        <f t="shared" si="79"/>
        <v>1.5530844256693793E-2</v>
      </c>
      <c r="M80" s="68">
        <v>150146.85999999999</v>
      </c>
      <c r="N80" s="36">
        <f t="shared" si="68"/>
        <v>2.1515727474511796E-2</v>
      </c>
      <c r="O80" s="11">
        <f t="shared" si="82"/>
        <v>163796.57454545452</v>
      </c>
      <c r="P80" s="36">
        <f t="shared" si="83"/>
        <v>2.1515727474511803E-2</v>
      </c>
      <c r="Q80" s="86">
        <v>185944</v>
      </c>
      <c r="R80" s="36">
        <f t="shared" si="85"/>
        <v>2.5489515798501797E-2</v>
      </c>
      <c r="S80" s="101">
        <v>181850.62</v>
      </c>
      <c r="T80" s="36">
        <f t="shared" si="71"/>
        <v>1.3200907047382519E-2</v>
      </c>
      <c r="U80" s="67">
        <v>203097</v>
      </c>
      <c r="V80" s="65">
        <f t="shared" si="72"/>
        <v>2.249023885960956E-2</v>
      </c>
      <c r="W80" s="86">
        <v>120314</v>
      </c>
      <c r="X80" s="68">
        <v>180000</v>
      </c>
      <c r="Y80" s="75">
        <f t="shared" si="87"/>
        <v>2.3735983077826463E-2</v>
      </c>
      <c r="Z80" s="67">
        <v>173399</v>
      </c>
      <c r="AA80" s="76">
        <f t="shared" si="88"/>
        <v>1.7215252960936341E-2</v>
      </c>
      <c r="AB80" s="36">
        <f>(Z80/X80)-1</f>
        <v>-3.6672222222222217E-2</v>
      </c>
      <c r="AC80" s="8"/>
      <c r="AD80" s="54">
        <f t="shared" ref="AD80:AD103" si="89">(C80+E80+G80+I80)/4</f>
        <v>118024.015</v>
      </c>
      <c r="AE80" s="55">
        <f t="shared" si="86"/>
        <v>85072.985000000001</v>
      </c>
      <c r="AF80" s="8"/>
      <c r="AG80" s="8"/>
    </row>
    <row r="81" spans="1:33" x14ac:dyDescent="0.25">
      <c r="A81" s="6" t="s">
        <v>123</v>
      </c>
      <c r="B81" s="6" t="s">
        <v>124</v>
      </c>
      <c r="C81" s="7">
        <v>1596</v>
      </c>
      <c r="D81" s="36">
        <f t="shared" si="64"/>
        <v>2.3870485565460545E-4</v>
      </c>
      <c r="E81" s="7">
        <v>2196</v>
      </c>
      <c r="F81" s="36">
        <f t="shared" si="65"/>
        <v>3.3495344436928158E-4</v>
      </c>
      <c r="G81" s="11">
        <v>1250</v>
      </c>
      <c r="H81" s="36">
        <f t="shared" si="66"/>
        <v>1.8255621343946714E-4</v>
      </c>
      <c r="I81" s="68">
        <v>3163.37</v>
      </c>
      <c r="J81" s="36">
        <f t="shared" si="67"/>
        <v>4.3421305516633241E-4</v>
      </c>
      <c r="K81" s="7">
        <v>2850</v>
      </c>
      <c r="L81" s="36">
        <f t="shared" si="79"/>
        <v>3.7510937399641792E-4</v>
      </c>
      <c r="M81" s="68">
        <v>1845.8</v>
      </c>
      <c r="N81" s="36">
        <f t="shared" si="68"/>
        <v>2.6449923609760389E-4</v>
      </c>
      <c r="O81" s="11">
        <f t="shared" si="82"/>
        <v>2013.6</v>
      </c>
      <c r="P81" s="36">
        <f t="shared" si="83"/>
        <v>2.6449923609760399E-4</v>
      </c>
      <c r="Q81" s="86">
        <v>3189.52</v>
      </c>
      <c r="R81" s="36">
        <f t="shared" si="85"/>
        <v>4.3722475815104254E-4</v>
      </c>
      <c r="S81" s="101">
        <v>472.55</v>
      </c>
      <c r="T81" s="36">
        <f t="shared" si="71"/>
        <v>3.4303367375049971E-5</v>
      </c>
      <c r="U81" s="67">
        <v>3500</v>
      </c>
      <c r="V81" s="65">
        <f t="shared" si="72"/>
        <v>3.8757754180826628E-4</v>
      </c>
      <c r="W81" s="86">
        <v>259</v>
      </c>
      <c r="X81" s="68">
        <v>3200</v>
      </c>
      <c r="Y81" s="75">
        <f t="shared" si="87"/>
        <v>4.2197303249469272E-4</v>
      </c>
      <c r="Z81" s="67">
        <v>3500</v>
      </c>
      <c r="AA81" s="76">
        <f t="shared" si="88"/>
        <v>3.4748404179538053E-4</v>
      </c>
      <c r="AB81" s="36">
        <f t="shared" si="84"/>
        <v>9.375E-2</v>
      </c>
      <c r="AC81" s="8"/>
      <c r="AD81" s="54">
        <f t="shared" si="89"/>
        <v>2051.3424999999997</v>
      </c>
      <c r="AE81" s="55">
        <f t="shared" si="86"/>
        <v>1448.6575000000003</v>
      </c>
      <c r="AF81" s="8"/>
      <c r="AG81" s="8"/>
    </row>
    <row r="82" spans="1:33" x14ac:dyDescent="0.25">
      <c r="A82" s="6" t="s">
        <v>125</v>
      </c>
      <c r="B82" s="6" t="s">
        <v>126</v>
      </c>
      <c r="C82" s="7">
        <v>67333</v>
      </c>
      <c r="D82" s="36">
        <f t="shared" si="64"/>
        <v>1.0070622835708989E-2</v>
      </c>
      <c r="E82" s="7">
        <v>73699</v>
      </c>
      <c r="F82" s="36">
        <f t="shared" si="65"/>
        <v>1.124122672885778E-2</v>
      </c>
      <c r="G82" s="11">
        <v>56578</v>
      </c>
      <c r="H82" s="36">
        <f t="shared" si="66"/>
        <v>8.2629323551825368E-3</v>
      </c>
      <c r="I82" s="68">
        <v>65347.15</v>
      </c>
      <c r="J82" s="36">
        <f t="shared" si="67"/>
        <v>8.9697334323561896E-3</v>
      </c>
      <c r="K82" s="7">
        <v>65170</v>
      </c>
      <c r="L82" s="36">
        <f t="shared" si="79"/>
        <v>8.5775010187180891E-3</v>
      </c>
      <c r="M82" s="68">
        <v>84787.63</v>
      </c>
      <c r="N82" s="36">
        <f t="shared" si="68"/>
        <v>1.2149888051536616E-2</v>
      </c>
      <c r="O82" s="11">
        <f t="shared" si="82"/>
        <v>92495.596363636374</v>
      </c>
      <c r="P82" s="36">
        <f t="shared" si="83"/>
        <v>1.2149888051536622E-2</v>
      </c>
      <c r="Q82" s="86">
        <v>68715.789999999994</v>
      </c>
      <c r="R82" s="36">
        <f t="shared" si="85"/>
        <v>9.4196758960306964E-3</v>
      </c>
      <c r="S82" s="101">
        <v>79648.789999999994</v>
      </c>
      <c r="T82" s="36">
        <f t="shared" si="71"/>
        <v>5.7818679596830088E-3</v>
      </c>
      <c r="U82" s="67">
        <v>85213</v>
      </c>
      <c r="V82" s="65">
        <f t="shared" si="72"/>
        <v>9.436184305745084E-3</v>
      </c>
      <c r="W82" s="86">
        <v>74112</v>
      </c>
      <c r="X82" s="68">
        <v>72000</v>
      </c>
      <c r="Y82" s="75">
        <f t="shared" si="87"/>
        <v>9.4943932311305854E-3</v>
      </c>
      <c r="Z82" s="67">
        <v>99405</v>
      </c>
      <c r="AA82" s="76">
        <f t="shared" si="88"/>
        <v>9.8690431927628015E-3</v>
      </c>
      <c r="AB82" s="36">
        <f t="shared" si="84"/>
        <v>0.38062499999999999</v>
      </c>
      <c r="AC82" s="8"/>
      <c r="AD82" s="54">
        <f t="shared" si="89"/>
        <v>65739.287500000006</v>
      </c>
      <c r="AE82" s="55">
        <f t="shared" si="86"/>
        <v>19473.712499999994</v>
      </c>
      <c r="AF82" s="8"/>
      <c r="AG82" s="8"/>
    </row>
    <row r="83" spans="1:33" x14ac:dyDescent="0.25">
      <c r="A83" s="6" t="s">
        <v>127</v>
      </c>
      <c r="B83" s="6" t="s">
        <v>128</v>
      </c>
      <c r="C83" s="7">
        <v>4908</v>
      </c>
      <c r="D83" s="36">
        <f t="shared" si="64"/>
        <v>7.3406230047168134E-4</v>
      </c>
      <c r="E83" s="7">
        <v>6945</v>
      </c>
      <c r="F83" s="36">
        <f t="shared" si="65"/>
        <v>1.0593131471514849E-3</v>
      </c>
      <c r="G83" s="11">
        <v>7340</v>
      </c>
      <c r="H83" s="36">
        <f t="shared" si="66"/>
        <v>1.0719700853165509E-3</v>
      </c>
      <c r="I83" s="68">
        <v>8645</v>
      </c>
      <c r="J83" s="36">
        <f t="shared" si="67"/>
        <v>1.1866369921675125E-3</v>
      </c>
      <c r="K83" s="7">
        <v>9692</v>
      </c>
      <c r="L83" s="36">
        <f t="shared" si="79"/>
        <v>1.2756351062362394E-3</v>
      </c>
      <c r="M83" s="68">
        <v>10242</v>
      </c>
      <c r="N83" s="36">
        <f t="shared" si="68"/>
        <v>1.4676569379735937E-3</v>
      </c>
      <c r="O83" s="11">
        <f t="shared" si="82"/>
        <v>11173.09090909091</v>
      </c>
      <c r="P83" s="36">
        <f t="shared" si="83"/>
        <v>1.4676569379735943E-3</v>
      </c>
      <c r="Q83" s="68">
        <v>5400</v>
      </c>
      <c r="R83" s="36">
        <f t="shared" si="85"/>
        <v>7.4024106888046783E-4</v>
      </c>
      <c r="S83" s="101">
        <v>5400</v>
      </c>
      <c r="T83" s="36">
        <f t="shared" si="71"/>
        <v>3.9199700312193386E-4</v>
      </c>
      <c r="U83" s="67">
        <v>6300</v>
      </c>
      <c r="V83" s="65">
        <f t="shared" si="72"/>
        <v>6.9763957525487933E-4</v>
      </c>
      <c r="W83" s="86">
        <v>4050</v>
      </c>
      <c r="X83" s="68">
        <v>5800</v>
      </c>
      <c r="Y83" s="75">
        <f t="shared" si="87"/>
        <v>7.6482612139663051E-4</v>
      </c>
      <c r="Z83" s="67">
        <v>4776</v>
      </c>
      <c r="AA83" s="76">
        <f t="shared" si="88"/>
        <v>4.7416679531849643E-4</v>
      </c>
      <c r="AB83" s="36">
        <f t="shared" si="84"/>
        <v>-0.17655172413793108</v>
      </c>
      <c r="AC83" s="8"/>
      <c r="AD83" s="54">
        <f t="shared" si="89"/>
        <v>6959.5</v>
      </c>
      <c r="AE83" s="55">
        <f t="shared" si="86"/>
        <v>-659.5</v>
      </c>
      <c r="AF83" s="8"/>
      <c r="AG83" s="8"/>
    </row>
    <row r="84" spans="1:33" x14ac:dyDescent="0.25">
      <c r="A84" s="6" t="s">
        <v>129</v>
      </c>
      <c r="B84" s="6" t="s">
        <v>130</v>
      </c>
      <c r="C84" s="7">
        <v>109367</v>
      </c>
      <c r="D84" s="36">
        <f t="shared" si="64"/>
        <v>1.6357414754622327E-2</v>
      </c>
      <c r="E84" s="7">
        <v>98621</v>
      </c>
      <c r="F84" s="36">
        <f t="shared" si="65"/>
        <v>1.5042551747332841E-2</v>
      </c>
      <c r="G84" s="11">
        <v>87923</v>
      </c>
      <c r="H84" s="36">
        <f t="shared" si="66"/>
        <v>1.2840711963390615E-2</v>
      </c>
      <c r="I84" s="68">
        <v>87202.13</v>
      </c>
      <c r="J84" s="36">
        <f t="shared" si="67"/>
        <v>1.1969609398935849E-2</v>
      </c>
      <c r="K84" s="7">
        <v>143930</v>
      </c>
      <c r="L84" s="36">
        <f t="shared" si="79"/>
        <v>1.8943681473440152E-2</v>
      </c>
      <c r="M84" s="68">
        <v>159337.92000000001</v>
      </c>
      <c r="N84" s="36">
        <f t="shared" si="68"/>
        <v>2.283278693324365E-2</v>
      </c>
      <c r="O84" s="11">
        <f t="shared" si="82"/>
        <v>173823.18545454546</v>
      </c>
      <c r="P84" s="36">
        <f t="shared" si="83"/>
        <v>2.2832786933243657E-2</v>
      </c>
      <c r="Q84" s="86">
        <v>89543.58</v>
      </c>
      <c r="R84" s="36">
        <f t="shared" si="85"/>
        <v>1.2274784327885866E-2</v>
      </c>
      <c r="S84" s="101">
        <v>82368.11</v>
      </c>
      <c r="T84" s="36">
        <f t="shared" si="71"/>
        <v>5.9792689394107014E-3</v>
      </c>
      <c r="U84" s="67">
        <v>102857</v>
      </c>
      <c r="V84" s="65">
        <f t="shared" si="72"/>
        <v>1.1390018062220812E-2</v>
      </c>
      <c r="W84" s="86">
        <v>88679</v>
      </c>
      <c r="X84" s="68">
        <v>92500</v>
      </c>
      <c r="Y84" s="75">
        <f t="shared" si="87"/>
        <v>1.2197657970549711E-2</v>
      </c>
      <c r="Z84" s="67">
        <v>121049</v>
      </c>
      <c r="AA84" s="76">
        <f t="shared" si="88"/>
        <v>1.2017884507225435E-2</v>
      </c>
      <c r="AB84" s="36">
        <f t="shared" si="84"/>
        <v>0.30863783783783783</v>
      </c>
      <c r="AC84" s="8"/>
      <c r="AD84" s="54">
        <f t="shared" si="89"/>
        <v>95778.282500000001</v>
      </c>
      <c r="AE84" s="55">
        <f t="shared" si="86"/>
        <v>7078.7174999999988</v>
      </c>
      <c r="AF84" s="8"/>
      <c r="AG84" s="8"/>
    </row>
    <row r="85" spans="1:33" x14ac:dyDescent="0.25">
      <c r="A85" s="6" t="s">
        <v>131</v>
      </c>
      <c r="B85" s="6" t="s">
        <v>132</v>
      </c>
      <c r="C85" s="7">
        <v>19808</v>
      </c>
      <c r="D85" s="36">
        <f t="shared" si="64"/>
        <v>2.9625725443649278E-3</v>
      </c>
      <c r="E85" s="7">
        <v>23212</v>
      </c>
      <c r="F85" s="36">
        <f t="shared" si="65"/>
        <v>3.5405006150727525E-3</v>
      </c>
      <c r="G85" s="11">
        <v>28619</v>
      </c>
      <c r="H85" s="36">
        <f t="shared" si="66"/>
        <v>4.1796610179392875E-3</v>
      </c>
      <c r="I85" s="68">
        <v>23257.56</v>
      </c>
      <c r="J85" s="36">
        <f t="shared" si="67"/>
        <v>3.1923980385836267E-3</v>
      </c>
      <c r="K85" s="7">
        <v>28922</v>
      </c>
      <c r="L85" s="36">
        <f t="shared" si="79"/>
        <v>3.8066362507804905E-3</v>
      </c>
      <c r="M85" s="68">
        <v>17059.66</v>
      </c>
      <c r="N85" s="36">
        <f t="shared" si="68"/>
        <v>2.4446131964919542E-3</v>
      </c>
      <c r="O85" s="11">
        <f t="shared" si="82"/>
        <v>18610.538181818181</v>
      </c>
      <c r="P85" s="36">
        <f t="shared" si="83"/>
        <v>2.4446131964919551E-3</v>
      </c>
      <c r="Q85" s="86">
        <v>16415.919999999998</v>
      </c>
      <c r="R85" s="36">
        <f t="shared" si="85"/>
        <v>2.2503218828622681E-3</v>
      </c>
      <c r="S85" s="101">
        <v>12879.67</v>
      </c>
      <c r="T85" s="36">
        <f t="shared" si="71"/>
        <v>9.3496148911101438E-4</v>
      </c>
      <c r="U85" s="67">
        <v>17329</v>
      </c>
      <c r="V85" s="65">
        <f t="shared" si="72"/>
        <v>1.9189517777129846E-3</v>
      </c>
      <c r="W85" s="86">
        <v>18034</v>
      </c>
      <c r="X85" s="68">
        <v>18000</v>
      </c>
      <c r="Y85" s="75">
        <f t="shared" si="87"/>
        <v>2.3735983077826464E-3</v>
      </c>
      <c r="Z85" s="67">
        <v>17879</v>
      </c>
      <c r="AA85" s="76">
        <f t="shared" si="88"/>
        <v>1.7750477666456026E-3</v>
      </c>
      <c r="AB85" s="36">
        <f t="shared" si="84"/>
        <v>-6.722222222222185E-3</v>
      </c>
      <c r="AC85" s="8"/>
      <c r="AD85" s="54">
        <f t="shared" si="89"/>
        <v>23724.14</v>
      </c>
      <c r="AE85" s="55">
        <f t="shared" si="86"/>
        <v>-6395.1399999999994</v>
      </c>
      <c r="AF85" s="8"/>
      <c r="AG85" s="8"/>
    </row>
    <row r="86" spans="1:33" x14ac:dyDescent="0.25">
      <c r="A86" s="6" t="s">
        <v>133</v>
      </c>
      <c r="B86" s="6" t="s">
        <v>134</v>
      </c>
      <c r="C86" s="7">
        <v>96658</v>
      </c>
      <c r="D86" s="36">
        <f t="shared" si="64"/>
        <v>1.4456600211693517E-2</v>
      </c>
      <c r="E86" s="7">
        <v>125098</v>
      </c>
      <c r="F86" s="36">
        <f t="shared" si="65"/>
        <v>1.9081059191124038E-2</v>
      </c>
      <c r="G86" s="11">
        <v>41310</v>
      </c>
      <c r="H86" s="36">
        <f t="shared" si="66"/>
        <v>6.0331177417475099E-3</v>
      </c>
      <c r="I86" s="68">
        <v>32179.75</v>
      </c>
      <c r="J86" s="36">
        <f t="shared" si="67"/>
        <v>4.417082909045981E-3</v>
      </c>
      <c r="K86" s="7">
        <v>42816</v>
      </c>
      <c r="L86" s="36">
        <f t="shared" si="79"/>
        <v>5.6353273533440804E-3</v>
      </c>
      <c r="M86" s="68">
        <v>25330.35</v>
      </c>
      <c r="N86" s="36">
        <f t="shared" si="68"/>
        <v>3.6297855808240008E-3</v>
      </c>
      <c r="O86" s="11">
        <f t="shared" si="82"/>
        <v>27633.109090909093</v>
      </c>
      <c r="P86" s="36">
        <f t="shared" si="83"/>
        <v>3.6297855808240026E-3</v>
      </c>
      <c r="Q86" s="86">
        <v>27306.38</v>
      </c>
      <c r="R86" s="36">
        <f t="shared" si="85"/>
        <v>3.7432044293437463E-3</v>
      </c>
      <c r="S86" s="101">
        <v>25452.18</v>
      </c>
      <c r="T86" s="36">
        <f t="shared" si="71"/>
        <v>1.8476256079481522E-3</v>
      </c>
      <c r="U86" s="67">
        <v>41310</v>
      </c>
      <c r="V86" s="65">
        <f t="shared" si="72"/>
        <v>4.5745223577427089E-3</v>
      </c>
      <c r="W86" s="86">
        <v>25235</v>
      </c>
      <c r="X86" s="68">
        <v>32000</v>
      </c>
      <c r="Y86" s="75">
        <f t="shared" si="87"/>
        <v>4.2197303249469267E-3</v>
      </c>
      <c r="Z86" s="67">
        <v>40190</v>
      </c>
      <c r="AA86" s="76">
        <f t="shared" si="88"/>
        <v>3.9901096113589551E-3</v>
      </c>
      <c r="AB86" s="36">
        <f t="shared" si="84"/>
        <v>0.25593749999999993</v>
      </c>
      <c r="AC86" s="8"/>
      <c r="AD86" s="54">
        <f t="shared" si="89"/>
        <v>73811.4375</v>
      </c>
      <c r="AE86" s="55">
        <f t="shared" si="86"/>
        <v>-32501.4375</v>
      </c>
      <c r="AF86" s="8"/>
      <c r="AG86" s="8"/>
    </row>
    <row r="87" spans="1:33" x14ac:dyDescent="0.25">
      <c r="A87" s="6" t="s">
        <v>135</v>
      </c>
      <c r="B87" s="6" t="s">
        <v>136</v>
      </c>
      <c r="C87" s="7">
        <v>420197</v>
      </c>
      <c r="D87" s="36">
        <f t="shared" si="64"/>
        <v>6.2846531473369827E-2</v>
      </c>
      <c r="E87" s="7">
        <v>428747</v>
      </c>
      <c r="F87" s="36">
        <f t="shared" si="65"/>
        <v>6.5396304377502906E-2</v>
      </c>
      <c r="G87" s="11">
        <v>374629</v>
      </c>
      <c r="H87" s="36">
        <f t="shared" si="66"/>
        <v>5.4712681347691305E-2</v>
      </c>
      <c r="I87" s="68">
        <v>382097</v>
      </c>
      <c r="J87" s="36">
        <f t="shared" si="67"/>
        <v>5.2447707900084441E-2</v>
      </c>
      <c r="K87" s="7">
        <v>209951</v>
      </c>
      <c r="L87" s="36">
        <f t="shared" si="79"/>
        <v>2.7633188835060329E-2</v>
      </c>
      <c r="M87" s="68">
        <v>191393.84</v>
      </c>
      <c r="N87" s="36">
        <f t="shared" si="68"/>
        <v>2.7426332470358125E-2</v>
      </c>
      <c r="O87" s="11">
        <f t="shared" si="82"/>
        <v>208793.27999999997</v>
      </c>
      <c r="P87" s="36">
        <f t="shared" si="83"/>
        <v>2.7426332470358132E-2</v>
      </c>
      <c r="Q87" s="86">
        <v>194871.02</v>
      </c>
      <c r="R87" s="36">
        <f t="shared" si="85"/>
        <v>2.6713246692338335E-2</v>
      </c>
      <c r="S87" s="101">
        <v>212671.75</v>
      </c>
      <c r="T87" s="36">
        <f t="shared" si="71"/>
        <v>1.5438275675684654E-2</v>
      </c>
      <c r="U87" s="67">
        <v>247407</v>
      </c>
      <c r="V87" s="65">
        <f t="shared" si="72"/>
        <v>2.7396970538902211E-2</v>
      </c>
      <c r="W87" s="86">
        <v>187892</v>
      </c>
      <c r="X87" s="68">
        <v>200000</v>
      </c>
      <c r="Y87" s="75">
        <f t="shared" si="87"/>
        <v>2.6373314530918294E-2</v>
      </c>
      <c r="Z87" s="67">
        <v>222572</v>
      </c>
      <c r="AA87" s="76">
        <f t="shared" si="88"/>
        <v>2.2097205185851839E-2</v>
      </c>
      <c r="AB87" s="36">
        <f t="shared" si="84"/>
        <v>0.11285999999999996</v>
      </c>
      <c r="AC87" s="8"/>
      <c r="AD87" s="54">
        <f t="shared" si="89"/>
        <v>401417.5</v>
      </c>
      <c r="AE87" s="55">
        <f t="shared" si="86"/>
        <v>-154010.5</v>
      </c>
      <c r="AF87" s="8"/>
      <c r="AG87" s="8"/>
    </row>
    <row r="88" spans="1:33" x14ac:dyDescent="0.25">
      <c r="A88" s="6" t="s">
        <v>137</v>
      </c>
      <c r="B88" s="6" t="s">
        <v>138</v>
      </c>
      <c r="C88" s="7">
        <v>318277</v>
      </c>
      <c r="D88" s="36">
        <f t="shared" si="64"/>
        <v>4.7602923147356424E-2</v>
      </c>
      <c r="E88" s="7">
        <v>373062</v>
      </c>
      <c r="F88" s="36">
        <f t="shared" si="65"/>
        <v>5.6902733088931207E-2</v>
      </c>
      <c r="G88" s="11">
        <v>294226</v>
      </c>
      <c r="H88" s="36">
        <f t="shared" si="66"/>
        <v>4.2970227564352523E-2</v>
      </c>
      <c r="I88" s="68">
        <v>366835.42</v>
      </c>
      <c r="J88" s="36">
        <f t="shared" si="67"/>
        <v>5.0352860544743333E-2</v>
      </c>
      <c r="K88" s="7">
        <v>405878</v>
      </c>
      <c r="L88" s="36">
        <f t="shared" si="79"/>
        <v>5.3420576315409862E-2</v>
      </c>
      <c r="M88" s="68">
        <v>252809.51</v>
      </c>
      <c r="N88" s="36">
        <f t="shared" si="68"/>
        <v>3.6227068086038337E-2</v>
      </c>
      <c r="O88" s="11">
        <f t="shared" si="82"/>
        <v>275792.19272727275</v>
      </c>
      <c r="P88" s="36">
        <f t="shared" si="83"/>
        <v>3.6227068086038351E-2</v>
      </c>
      <c r="Q88" s="86">
        <v>166462.09</v>
      </c>
      <c r="R88" s="36">
        <f t="shared" si="85"/>
        <v>2.2818902857347525E-2</v>
      </c>
      <c r="S88" s="101">
        <v>282382.31</v>
      </c>
      <c r="T88" s="36">
        <f t="shared" si="71"/>
        <v>2.0498707269379423E-2</v>
      </c>
      <c r="U88" s="67">
        <v>287689</v>
      </c>
      <c r="V88" s="65">
        <f t="shared" si="72"/>
        <v>3.1857655835793808E-2</v>
      </c>
      <c r="W88" s="86">
        <v>285582</v>
      </c>
      <c r="X88" s="68">
        <v>175500</v>
      </c>
      <c r="Y88" s="75">
        <f t="shared" si="87"/>
        <v>2.3142583500880803E-2</v>
      </c>
      <c r="Z88" s="67">
        <v>320864</v>
      </c>
      <c r="AA88" s="76">
        <f t="shared" si="88"/>
        <v>3.1855748453323708E-2</v>
      </c>
      <c r="AB88" s="36">
        <f t="shared" si="84"/>
        <v>0.82828490028490021</v>
      </c>
      <c r="AC88" s="8"/>
      <c r="AD88" s="54">
        <f t="shared" si="89"/>
        <v>338100.10499999998</v>
      </c>
      <c r="AE88" s="55">
        <f t="shared" si="86"/>
        <v>-50411.104999999981</v>
      </c>
      <c r="AF88" s="8"/>
      <c r="AG88" s="8"/>
    </row>
    <row r="89" spans="1:33" x14ac:dyDescent="0.25">
      <c r="A89" s="6" t="s">
        <v>139</v>
      </c>
      <c r="B89" s="6" t="s">
        <v>140</v>
      </c>
      <c r="C89" s="7">
        <v>73538</v>
      </c>
      <c r="D89" s="36">
        <f t="shared" si="64"/>
        <v>1.0998670222511513E-2</v>
      </c>
      <c r="E89" s="7">
        <v>75863</v>
      </c>
      <c r="F89" s="36">
        <f t="shared" si="65"/>
        <v>1.1571299248718948E-2</v>
      </c>
      <c r="G89" s="11">
        <v>77665</v>
      </c>
      <c r="H89" s="36">
        <f t="shared" si="66"/>
        <v>1.1342582653420972E-2</v>
      </c>
      <c r="I89" s="68">
        <v>33318.71</v>
      </c>
      <c r="J89" s="36">
        <f t="shared" si="67"/>
        <v>4.5734197590863637E-3</v>
      </c>
      <c r="K89" s="7">
        <v>132409</v>
      </c>
      <c r="L89" s="36">
        <f t="shared" si="79"/>
        <v>1.7427318281225158E-2</v>
      </c>
      <c r="M89" s="68">
        <v>35497.4</v>
      </c>
      <c r="N89" s="36">
        <f t="shared" si="68"/>
        <v>5.0867023423182825E-3</v>
      </c>
      <c r="O89" s="11">
        <f t="shared" si="82"/>
        <v>38724.436363636363</v>
      </c>
      <c r="P89" s="36">
        <f t="shared" si="83"/>
        <v>5.0867023423182842E-3</v>
      </c>
      <c r="Q89" s="86">
        <v>49427.1</v>
      </c>
      <c r="R89" s="36">
        <f t="shared" si="85"/>
        <v>6.7755498769744016E-3</v>
      </c>
      <c r="S89" s="101">
        <v>51610.01</v>
      </c>
      <c r="T89" s="36">
        <f t="shared" si="71"/>
        <v>3.7464757872394511E-3</v>
      </c>
      <c r="U89" s="67">
        <v>17025</v>
      </c>
      <c r="V89" s="65">
        <f t="shared" si="72"/>
        <v>1.8852878997959238E-3</v>
      </c>
      <c r="W89" s="86">
        <v>69822</v>
      </c>
      <c r="X89" s="68">
        <v>50000</v>
      </c>
      <c r="Y89" s="75">
        <f t="shared" si="87"/>
        <v>6.5933286327295735E-3</v>
      </c>
      <c r="Z89" s="67">
        <v>30931</v>
      </c>
      <c r="AA89" s="76">
        <f t="shared" si="88"/>
        <v>3.0708653990779758E-3</v>
      </c>
      <c r="AB89" s="36">
        <f t="shared" si="84"/>
        <v>-0.38138000000000005</v>
      </c>
      <c r="AC89" s="62"/>
      <c r="AD89" s="54">
        <f t="shared" si="89"/>
        <v>65096.177499999998</v>
      </c>
      <c r="AE89" s="55">
        <f t="shared" si="86"/>
        <v>-48071.177499999998</v>
      </c>
      <c r="AF89" s="8"/>
      <c r="AG89" s="8"/>
    </row>
    <row r="90" spans="1:33" x14ac:dyDescent="0.25">
      <c r="A90" s="6" t="s">
        <v>141</v>
      </c>
      <c r="B90" s="6" t="s">
        <v>142</v>
      </c>
      <c r="C90" s="7">
        <v>29239</v>
      </c>
      <c r="D90" s="36">
        <f t="shared" si="64"/>
        <v>4.3731148336372235E-3</v>
      </c>
      <c r="E90" s="7">
        <v>9508</v>
      </c>
      <c r="F90" s="36">
        <f t="shared" si="65"/>
        <v>1.4502446944731919E-3</v>
      </c>
      <c r="G90" s="11">
        <v>6875</v>
      </c>
      <c r="H90" s="36">
        <f t="shared" si="66"/>
        <v>1.0040591739170692E-3</v>
      </c>
      <c r="I90" s="68">
        <v>4064.83</v>
      </c>
      <c r="J90" s="36">
        <f t="shared" si="67"/>
        <v>5.5794998783947598E-4</v>
      </c>
      <c r="K90" s="7">
        <v>8000</v>
      </c>
      <c r="L90" s="36">
        <f t="shared" si="79"/>
        <v>1.0529385936741554E-3</v>
      </c>
      <c r="M90" s="68">
        <v>28465.08</v>
      </c>
      <c r="N90" s="36">
        <f t="shared" si="68"/>
        <v>4.0789857598099383E-3</v>
      </c>
      <c r="O90" s="11">
        <f t="shared" si="82"/>
        <v>31052.814545454548</v>
      </c>
      <c r="P90" s="36">
        <f t="shared" si="83"/>
        <v>4.0789857598099392E-3</v>
      </c>
      <c r="Q90" s="86">
        <v>5982.95</v>
      </c>
      <c r="R90" s="36">
        <f t="shared" si="85"/>
        <v>8.2015283389970275E-4</v>
      </c>
      <c r="S90" s="101">
        <v>3500</v>
      </c>
      <c r="T90" s="36">
        <f t="shared" si="71"/>
        <v>2.5407213165310524E-4</v>
      </c>
      <c r="U90" s="67">
        <v>5000</v>
      </c>
      <c r="V90" s="65">
        <f t="shared" si="72"/>
        <v>5.5368220258323751E-4</v>
      </c>
      <c r="W90" s="86">
        <v>5550</v>
      </c>
      <c r="X90" s="68">
        <v>12000</v>
      </c>
      <c r="Y90" s="75">
        <f t="shared" si="87"/>
        <v>1.5823988718550977E-3</v>
      </c>
      <c r="Z90" s="67">
        <v>15088</v>
      </c>
      <c r="AA90" s="76">
        <f t="shared" si="88"/>
        <v>1.4979540636024863E-3</v>
      </c>
      <c r="AB90" s="36">
        <f t="shared" si="84"/>
        <v>0.25733333333333341</v>
      </c>
      <c r="AC90" s="8"/>
      <c r="AD90" s="54">
        <f t="shared" si="89"/>
        <v>12421.7075</v>
      </c>
      <c r="AE90" s="55">
        <f t="shared" si="86"/>
        <v>-7421.7075000000004</v>
      </c>
      <c r="AF90" s="8"/>
      <c r="AG90" s="8"/>
    </row>
    <row r="91" spans="1:33" x14ac:dyDescent="0.25">
      <c r="A91" s="6" t="s">
        <v>143</v>
      </c>
      <c r="B91" s="6" t="s">
        <v>144</v>
      </c>
      <c r="C91" s="7">
        <v>2025</v>
      </c>
      <c r="D91" s="36">
        <f t="shared" si="64"/>
        <v>3.0286800294522309E-4</v>
      </c>
      <c r="E91" s="7">
        <v>870</v>
      </c>
      <c r="F91" s="36">
        <f t="shared" si="65"/>
        <v>1.3270013506433287E-4</v>
      </c>
      <c r="G91" s="11">
        <v>0</v>
      </c>
      <c r="H91" s="36">
        <f t="shared" si="66"/>
        <v>0</v>
      </c>
      <c r="I91" s="68">
        <v>0</v>
      </c>
      <c r="J91" s="36">
        <f t="shared" si="67"/>
        <v>0</v>
      </c>
      <c r="K91" s="7">
        <v>4400</v>
      </c>
      <c r="L91" s="36">
        <f t="shared" si="79"/>
        <v>5.7911622652078549E-4</v>
      </c>
      <c r="M91" s="68">
        <v>4400</v>
      </c>
      <c r="N91" s="36">
        <f t="shared" si="68"/>
        <v>6.3051069391562313E-4</v>
      </c>
      <c r="O91" s="11">
        <f t="shared" si="82"/>
        <v>4800</v>
      </c>
      <c r="P91" s="36">
        <f t="shared" si="83"/>
        <v>6.3051069391562335E-4</v>
      </c>
      <c r="Q91" s="68">
        <v>0</v>
      </c>
      <c r="R91" s="36">
        <f t="shared" si="85"/>
        <v>0</v>
      </c>
      <c r="S91" s="101">
        <v>0</v>
      </c>
      <c r="T91" s="36">
        <f t="shared" si="71"/>
        <v>0</v>
      </c>
      <c r="U91" s="67">
        <v>0</v>
      </c>
      <c r="V91" s="65">
        <f t="shared" si="72"/>
        <v>0</v>
      </c>
      <c r="W91" s="86">
        <v>0</v>
      </c>
      <c r="X91" s="68">
        <v>0</v>
      </c>
      <c r="Y91" s="75">
        <f t="shared" si="87"/>
        <v>0</v>
      </c>
      <c r="Z91" s="67">
        <v>0</v>
      </c>
      <c r="AA91" s="76">
        <f t="shared" si="88"/>
        <v>0</v>
      </c>
      <c r="AB91" s="36" t="e">
        <f t="shared" si="84"/>
        <v>#DIV/0!</v>
      </c>
      <c r="AC91" s="8"/>
      <c r="AD91" s="54">
        <f t="shared" si="89"/>
        <v>723.75</v>
      </c>
      <c r="AE91" s="55">
        <f t="shared" si="86"/>
        <v>-723.75</v>
      </c>
      <c r="AF91" s="8"/>
      <c r="AG91" s="8"/>
    </row>
    <row r="92" spans="1:33" x14ac:dyDescent="0.25">
      <c r="A92" s="6" t="s">
        <v>145</v>
      </c>
      <c r="B92" s="6" t="s">
        <v>146</v>
      </c>
      <c r="C92" s="7">
        <v>44271</v>
      </c>
      <c r="D92" s="36">
        <f t="shared" si="64"/>
        <v>6.6213675843891208E-3</v>
      </c>
      <c r="E92" s="7">
        <v>87677</v>
      </c>
      <c r="F92" s="36">
        <f t="shared" si="65"/>
        <v>1.3373275565558061E-2</v>
      </c>
      <c r="G92" s="11">
        <v>94835</v>
      </c>
      <c r="H92" s="36">
        <f t="shared" si="66"/>
        <v>1.3850174801225492E-2</v>
      </c>
      <c r="I92" s="68">
        <v>67109.789999999994</v>
      </c>
      <c r="J92" s="36">
        <f t="shared" si="67"/>
        <v>9.2116783517169915E-3</v>
      </c>
      <c r="K92" s="7">
        <v>55890</v>
      </c>
      <c r="L92" s="36">
        <f t="shared" si="79"/>
        <v>7.3560922500560686E-3</v>
      </c>
      <c r="M92" s="68">
        <v>89549.89</v>
      </c>
      <c r="N92" s="36">
        <f t="shared" si="68"/>
        <v>1.2832309837265391E-2</v>
      </c>
      <c r="O92" s="11">
        <f t="shared" si="82"/>
        <v>97690.789090909093</v>
      </c>
      <c r="P92" s="36">
        <f t="shared" si="83"/>
        <v>1.2832309837265396E-2</v>
      </c>
      <c r="Q92" s="86">
        <v>103916.58</v>
      </c>
      <c r="R92" s="36">
        <f t="shared" si="85"/>
        <v>1.4245059306222711E-2</v>
      </c>
      <c r="S92" s="101">
        <v>87862.74</v>
      </c>
      <c r="T92" s="36">
        <f t="shared" si="71"/>
        <v>6.3781353270521597E-3</v>
      </c>
      <c r="U92" s="67">
        <v>79655</v>
      </c>
      <c r="V92" s="65">
        <f t="shared" si="72"/>
        <v>8.8207111693535574E-3</v>
      </c>
      <c r="W92" s="86">
        <v>78581</v>
      </c>
      <c r="X92" s="68">
        <v>115000</v>
      </c>
      <c r="Y92" s="75">
        <f t="shared" si="87"/>
        <v>1.5164655855278019E-2</v>
      </c>
      <c r="Z92" s="67">
        <v>87905</v>
      </c>
      <c r="AA92" s="76">
        <f t="shared" si="88"/>
        <v>8.7273099125779793E-3</v>
      </c>
      <c r="AB92" s="36">
        <f t="shared" si="84"/>
        <v>-0.23560869565217391</v>
      </c>
      <c r="AC92" s="62"/>
      <c r="AD92" s="54">
        <f t="shared" si="89"/>
        <v>73473.197499999995</v>
      </c>
      <c r="AE92" s="55">
        <f t="shared" si="86"/>
        <v>6181.8025000000052</v>
      </c>
      <c r="AF92" s="8"/>
      <c r="AG92" s="8"/>
    </row>
    <row r="93" spans="1:33" x14ac:dyDescent="0.25">
      <c r="A93" s="6" t="s">
        <v>147</v>
      </c>
      <c r="B93" s="6" t="s">
        <v>148</v>
      </c>
      <c r="C93" s="7">
        <v>55082</v>
      </c>
      <c r="D93" s="36">
        <f t="shared" si="64"/>
        <v>8.2383088090018652E-3</v>
      </c>
      <c r="E93" s="7">
        <v>107606</v>
      </c>
      <c r="F93" s="36">
        <f t="shared" si="65"/>
        <v>1.6413023831876556E-2</v>
      </c>
      <c r="G93" s="11">
        <v>98558</v>
      </c>
      <c r="H93" s="36">
        <f t="shared" si="66"/>
        <v>1.4393900227333601E-2</v>
      </c>
      <c r="I93" s="68">
        <v>126838.39</v>
      </c>
      <c r="J93" s="36">
        <f t="shared" si="67"/>
        <v>1.7410193823131276E-2</v>
      </c>
      <c r="K93" s="7">
        <v>112868</v>
      </c>
      <c r="L93" s="36">
        <f t="shared" si="79"/>
        <v>1.4855384148851822E-2</v>
      </c>
      <c r="M93" s="68">
        <v>199735.88</v>
      </c>
      <c r="N93" s="36">
        <f t="shared" si="68"/>
        <v>2.8621729158783554E-2</v>
      </c>
      <c r="O93" s="11">
        <f t="shared" si="82"/>
        <v>217893.68727272729</v>
      </c>
      <c r="P93" s="36">
        <f t="shared" si="83"/>
        <v>2.8621729158783565E-2</v>
      </c>
      <c r="Q93" s="86">
        <v>140450.91</v>
      </c>
      <c r="R93" s="36">
        <f t="shared" si="85"/>
        <v>1.9253246619191554E-2</v>
      </c>
      <c r="S93" s="101">
        <v>142403.4</v>
      </c>
      <c r="T93" s="36">
        <f t="shared" si="71"/>
        <v>1.0337352969328516E-2</v>
      </c>
      <c r="U93" s="67">
        <v>138000</v>
      </c>
      <c r="V93" s="65">
        <f t="shared" si="72"/>
        <v>1.5281628791297356E-2</v>
      </c>
      <c r="W93" s="86">
        <v>127550</v>
      </c>
      <c r="X93" s="68">
        <v>135000</v>
      </c>
      <c r="Y93" s="75">
        <f t="shared" si="87"/>
        <v>1.7801987308369849E-2</v>
      </c>
      <c r="Z93" s="67">
        <v>158310</v>
      </c>
      <c r="AA93" s="76">
        <f t="shared" si="88"/>
        <v>1.5717199616179057E-2</v>
      </c>
      <c r="AB93" s="36">
        <f t="shared" si="84"/>
        <v>0.17266666666666675</v>
      </c>
      <c r="AC93" s="8"/>
      <c r="AD93" s="54">
        <f t="shared" si="89"/>
        <v>97021.097500000003</v>
      </c>
      <c r="AE93" s="55">
        <f t="shared" si="86"/>
        <v>40978.902499999997</v>
      </c>
      <c r="AF93" s="8"/>
      <c r="AG93" s="8"/>
    </row>
    <row r="94" spans="1:33" x14ac:dyDescent="0.25">
      <c r="A94" s="6" t="s">
        <v>149</v>
      </c>
      <c r="B94" s="6" t="s">
        <v>150</v>
      </c>
      <c r="C94" s="7">
        <v>41839</v>
      </c>
      <c r="D94" s="36">
        <f t="shared" si="64"/>
        <v>6.2576268519630562E-3</v>
      </c>
      <c r="E94" s="7">
        <v>33105</v>
      </c>
      <c r="F94" s="36">
        <f t="shared" si="65"/>
        <v>5.0494689325341832E-3</v>
      </c>
      <c r="G94" s="11">
        <v>44405</v>
      </c>
      <c r="H94" s="36">
        <f t="shared" si="66"/>
        <v>6.4851269262236307E-3</v>
      </c>
      <c r="I94" s="68">
        <v>24036.14</v>
      </c>
      <c r="J94" s="36">
        <f t="shared" si="67"/>
        <v>3.2992681171679851E-3</v>
      </c>
      <c r="K94" s="7">
        <v>35350</v>
      </c>
      <c r="L94" s="36">
        <f t="shared" si="79"/>
        <v>4.6526724107976746E-3</v>
      </c>
      <c r="M94" s="68">
        <v>34807.89</v>
      </c>
      <c r="N94" s="36">
        <f t="shared" si="68"/>
        <v>4.9878970176451543E-3</v>
      </c>
      <c r="O94" s="11">
        <f t="shared" si="82"/>
        <v>37972.243636363637</v>
      </c>
      <c r="P94" s="36">
        <f t="shared" si="83"/>
        <v>4.987897017645156E-3</v>
      </c>
      <c r="Q94" s="86">
        <v>33481.25</v>
      </c>
      <c r="R94" s="36">
        <f t="shared" si="85"/>
        <v>4.5896659791581787E-3</v>
      </c>
      <c r="S94" s="101">
        <v>38724.25</v>
      </c>
      <c r="T94" s="36">
        <f t="shared" si="71"/>
        <v>2.8110722126193604E-3</v>
      </c>
      <c r="U94" s="67">
        <v>71090</v>
      </c>
      <c r="V94" s="65">
        <f t="shared" si="72"/>
        <v>7.8722535563284721E-3</v>
      </c>
      <c r="W94" s="86">
        <v>5852</v>
      </c>
      <c r="X94" s="68">
        <v>42000</v>
      </c>
      <c r="Y94" s="75">
        <f t="shared" si="87"/>
        <v>5.5383960514928414E-3</v>
      </c>
      <c r="Z94" s="67">
        <v>109400</v>
      </c>
      <c r="AA94" s="76">
        <f t="shared" si="88"/>
        <v>1.086135833497561E-2</v>
      </c>
      <c r="AB94" s="36">
        <f t="shared" si="84"/>
        <v>1.6047619047619048</v>
      </c>
      <c r="AC94" s="8"/>
      <c r="AD94" s="54">
        <f t="shared" si="89"/>
        <v>35846.285000000003</v>
      </c>
      <c r="AE94" s="55">
        <f t="shared" si="86"/>
        <v>35243.714999999997</v>
      </c>
      <c r="AF94" s="8"/>
      <c r="AG94" s="8"/>
    </row>
    <row r="95" spans="1:33" x14ac:dyDescent="0.25">
      <c r="A95" s="6" t="s">
        <v>151</v>
      </c>
      <c r="B95" s="6" t="s">
        <v>152</v>
      </c>
      <c r="C95" s="7">
        <v>16492</v>
      </c>
      <c r="D95" s="36">
        <f t="shared" si="64"/>
        <v>2.4666168417642564E-3</v>
      </c>
      <c r="E95" s="7">
        <v>17788</v>
      </c>
      <c r="F95" s="36">
        <f t="shared" si="65"/>
        <v>2.7131839109475323E-3</v>
      </c>
      <c r="G95" s="11">
        <v>19474</v>
      </c>
      <c r="H95" s="36">
        <f t="shared" si="66"/>
        <v>2.8440797604161465E-3</v>
      </c>
      <c r="I95" s="68">
        <v>17899.669999999998</v>
      </c>
      <c r="J95" s="36">
        <f t="shared" si="67"/>
        <v>2.456959001687803E-3</v>
      </c>
      <c r="K95" s="7">
        <v>16113</v>
      </c>
      <c r="L95" s="36">
        <f t="shared" si="79"/>
        <v>2.1207499449839586E-3</v>
      </c>
      <c r="M95" s="68">
        <v>19373.02</v>
      </c>
      <c r="N95" s="36">
        <f t="shared" si="68"/>
        <v>2.7761127916911921E-3</v>
      </c>
      <c r="O95" s="11">
        <f t="shared" si="82"/>
        <v>21134.203636363636</v>
      </c>
      <c r="P95" s="36">
        <f t="shared" si="83"/>
        <v>2.7761127916911929E-3</v>
      </c>
      <c r="Q95" s="86">
        <v>22113.18</v>
      </c>
      <c r="R95" s="36">
        <f t="shared" si="85"/>
        <v>3.0313118517678117E-3</v>
      </c>
      <c r="S95" s="101">
        <v>26662.42</v>
      </c>
      <c r="T95" s="36">
        <f t="shared" si="71"/>
        <v>1.9354793955515389E-3</v>
      </c>
      <c r="U95" s="67">
        <v>26622</v>
      </c>
      <c r="V95" s="65">
        <f t="shared" si="72"/>
        <v>2.9480255194341901E-3</v>
      </c>
      <c r="W95" s="86">
        <v>27226</v>
      </c>
      <c r="X95" s="68">
        <v>20500</v>
      </c>
      <c r="Y95" s="75">
        <f t="shared" si="87"/>
        <v>2.7032647394191252E-3</v>
      </c>
      <c r="Z95" s="67">
        <v>31872</v>
      </c>
      <c r="AA95" s="76">
        <f t="shared" si="88"/>
        <v>3.1642889657435341E-3</v>
      </c>
      <c r="AB95" s="36">
        <f t="shared" si="84"/>
        <v>0.55473170731707322</v>
      </c>
      <c r="AC95" s="8"/>
      <c r="AD95" s="54">
        <f t="shared" si="89"/>
        <v>17913.4175</v>
      </c>
      <c r="AE95" s="55">
        <f t="shared" si="86"/>
        <v>8708.5825000000004</v>
      </c>
      <c r="AF95" s="8"/>
      <c r="AG95" s="8"/>
    </row>
    <row r="96" spans="1:33" x14ac:dyDescent="0.25">
      <c r="A96" s="6" t="s">
        <v>153</v>
      </c>
      <c r="B96" s="6" t="s">
        <v>154</v>
      </c>
      <c r="C96" s="7">
        <v>20308</v>
      </c>
      <c r="D96" s="36">
        <f t="shared" si="64"/>
        <v>3.0373547673143656E-3</v>
      </c>
      <c r="E96" s="7">
        <v>21356</v>
      </c>
      <c r="F96" s="36">
        <f t="shared" si="65"/>
        <v>3.2574069936021758E-3</v>
      </c>
      <c r="G96" s="11">
        <v>26270</v>
      </c>
      <c r="H96" s="36">
        <f t="shared" si="66"/>
        <v>3.8366013816438413E-3</v>
      </c>
      <c r="I96" s="68">
        <v>29984.44</v>
      </c>
      <c r="J96" s="36">
        <f t="shared" si="67"/>
        <v>4.1157484896966155E-3</v>
      </c>
      <c r="K96" s="7">
        <v>33784</v>
      </c>
      <c r="L96" s="36">
        <f t="shared" si="79"/>
        <v>4.4465596810859586E-3</v>
      </c>
      <c r="M96" s="68">
        <v>43211.62</v>
      </c>
      <c r="N96" s="36">
        <f t="shared" si="68"/>
        <v>6.1921337525950504E-3</v>
      </c>
      <c r="O96" s="11">
        <f t="shared" si="82"/>
        <v>47139.949090909096</v>
      </c>
      <c r="P96" s="36">
        <f t="shared" si="83"/>
        <v>6.192133752595053E-3</v>
      </c>
      <c r="Q96" s="86">
        <v>30530.81</v>
      </c>
      <c r="R96" s="36">
        <f t="shared" si="85"/>
        <v>4.1852147089234213E-3</v>
      </c>
      <c r="S96" s="101">
        <v>30899.79</v>
      </c>
      <c r="T96" s="36">
        <f t="shared" si="71"/>
        <v>2.2430787179809446E-3</v>
      </c>
      <c r="U96" s="67">
        <v>36012</v>
      </c>
      <c r="V96" s="65">
        <f t="shared" si="72"/>
        <v>3.9878406958855101E-3</v>
      </c>
      <c r="W96" s="86">
        <v>35345</v>
      </c>
      <c r="X96" s="68">
        <v>32500</v>
      </c>
      <c r="Y96" s="75">
        <f t="shared" si="87"/>
        <v>4.2856636112742225E-3</v>
      </c>
      <c r="Z96" s="67">
        <v>47250</v>
      </c>
      <c r="AA96" s="76">
        <f t="shared" si="88"/>
        <v>4.6910345642376377E-3</v>
      </c>
      <c r="AB96" s="36">
        <f t="shared" si="84"/>
        <v>0.45384615384615379</v>
      </c>
      <c r="AC96" s="8"/>
      <c r="AD96" s="54">
        <f t="shared" si="89"/>
        <v>24479.61</v>
      </c>
      <c r="AE96" s="55">
        <f t="shared" si="86"/>
        <v>11532.39</v>
      </c>
      <c r="AF96" s="8"/>
      <c r="AG96" s="8"/>
    </row>
    <row r="97" spans="1:33" x14ac:dyDescent="0.25">
      <c r="A97" s="6" t="s">
        <v>155</v>
      </c>
      <c r="B97" s="6" t="s">
        <v>156</v>
      </c>
      <c r="C97" s="7">
        <v>18527</v>
      </c>
      <c r="D97" s="36">
        <f t="shared" si="64"/>
        <v>2.770980489168468E-3</v>
      </c>
      <c r="E97" s="7">
        <v>27094</v>
      </c>
      <c r="F97" s="36">
        <f t="shared" si="65"/>
        <v>4.1326177694632586E-3</v>
      </c>
      <c r="G97" s="11">
        <v>28187</v>
      </c>
      <c r="H97" s="36">
        <f t="shared" si="66"/>
        <v>4.1165695905746079E-3</v>
      </c>
      <c r="I97" s="68">
        <v>19976.88</v>
      </c>
      <c r="J97" s="36">
        <f t="shared" si="67"/>
        <v>2.7420826831800276E-3</v>
      </c>
      <c r="K97" s="7">
        <v>26381</v>
      </c>
      <c r="L97" s="36">
        <f t="shared" si="79"/>
        <v>3.4721966299647369E-3</v>
      </c>
      <c r="M97" s="68">
        <v>27755.81</v>
      </c>
      <c r="N97" s="36">
        <f t="shared" si="68"/>
        <v>3.9773488689295892E-3</v>
      </c>
      <c r="O97" s="11">
        <f t="shared" si="82"/>
        <v>30279.065454545453</v>
      </c>
      <c r="P97" s="36">
        <f t="shared" si="83"/>
        <v>3.9773488689295901E-3</v>
      </c>
      <c r="Q97" s="86">
        <v>26434.55</v>
      </c>
      <c r="R97" s="36">
        <f t="shared" si="85"/>
        <v>3.6236925087729946E-3</v>
      </c>
      <c r="S97" s="101">
        <v>22368.54</v>
      </c>
      <c r="T97" s="36">
        <f t="shared" si="71"/>
        <v>1.6237778970765004E-3</v>
      </c>
      <c r="U97" s="67">
        <v>25537</v>
      </c>
      <c r="V97" s="65">
        <f t="shared" si="72"/>
        <v>2.8278764814736275E-3</v>
      </c>
      <c r="W97" s="86">
        <v>18978</v>
      </c>
      <c r="X97" s="68">
        <v>29000</v>
      </c>
      <c r="Y97" s="75">
        <f t="shared" si="87"/>
        <v>3.8241306069831528E-3</v>
      </c>
      <c r="Z97" s="67">
        <v>27237</v>
      </c>
      <c r="AA97" s="76">
        <f t="shared" si="88"/>
        <v>2.7041208132516513E-3</v>
      </c>
      <c r="AB97" s="36">
        <f t="shared" si="84"/>
        <v>-6.079310344827582E-2</v>
      </c>
      <c r="AC97" s="8"/>
      <c r="AD97" s="54">
        <f t="shared" si="89"/>
        <v>23446.22</v>
      </c>
      <c r="AE97" s="55">
        <f t="shared" si="86"/>
        <v>2090.7799999999988</v>
      </c>
      <c r="AF97" s="8"/>
      <c r="AG97" s="8"/>
    </row>
    <row r="98" spans="1:33" x14ac:dyDescent="0.25">
      <c r="A98" s="6" t="s">
        <v>157</v>
      </c>
      <c r="B98" s="6" t="s">
        <v>158</v>
      </c>
      <c r="C98" s="7">
        <v>63157</v>
      </c>
      <c r="D98" s="36">
        <f t="shared" si="64"/>
        <v>9.4460417096352851E-3</v>
      </c>
      <c r="E98" s="7">
        <v>76072</v>
      </c>
      <c r="F98" s="36">
        <f t="shared" si="65"/>
        <v>1.1603177786912564E-2</v>
      </c>
      <c r="G98" s="11">
        <v>73651</v>
      </c>
      <c r="H98" s="36">
        <f t="shared" si="66"/>
        <v>1.0756358140824155E-2</v>
      </c>
      <c r="I98" s="68">
        <v>86051.38</v>
      </c>
      <c r="J98" s="36">
        <f t="shared" si="67"/>
        <v>1.1811654220365951E-2</v>
      </c>
      <c r="K98" s="7">
        <v>89581</v>
      </c>
      <c r="L98" s="36">
        <f t="shared" si="79"/>
        <v>1.1790411519990565E-2</v>
      </c>
      <c r="M98" s="68">
        <v>84629.47</v>
      </c>
      <c r="N98" s="36">
        <f t="shared" si="68"/>
        <v>1.2127224058048048E-2</v>
      </c>
      <c r="O98" s="11">
        <f t="shared" si="82"/>
        <v>92323.058181818182</v>
      </c>
      <c r="P98" s="36">
        <f t="shared" si="83"/>
        <v>1.2127224058048053E-2</v>
      </c>
      <c r="Q98" s="86">
        <v>64856.36</v>
      </c>
      <c r="R98" s="36">
        <f t="shared" si="85"/>
        <v>8.8906187500178546E-3</v>
      </c>
      <c r="S98" s="101">
        <v>73886.990000000005</v>
      </c>
      <c r="T98" s="36">
        <f t="shared" si="71"/>
        <v>5.3636071573519069E-3</v>
      </c>
      <c r="U98" s="67">
        <v>73337</v>
      </c>
      <c r="V98" s="65">
        <f t="shared" si="72"/>
        <v>8.1210783381693782E-3</v>
      </c>
      <c r="W98" s="86">
        <v>55687</v>
      </c>
      <c r="X98" s="68">
        <v>65000</v>
      </c>
      <c r="Y98" s="75">
        <f t="shared" si="87"/>
        <v>8.5713272225484451E-3</v>
      </c>
      <c r="Z98" s="67">
        <v>75139</v>
      </c>
      <c r="AA98" s="76">
        <f t="shared" si="88"/>
        <v>7.4598866904180281E-3</v>
      </c>
      <c r="AB98" s="36">
        <f t="shared" si="84"/>
        <v>0.15598461538461539</v>
      </c>
      <c r="AC98" s="8"/>
      <c r="AD98" s="54">
        <f t="shared" si="89"/>
        <v>74732.845000000001</v>
      </c>
      <c r="AE98" s="55">
        <f t="shared" si="86"/>
        <v>-1395.8450000000012</v>
      </c>
      <c r="AF98" s="8"/>
      <c r="AG98" s="8"/>
    </row>
    <row r="99" spans="1:33" x14ac:dyDescent="0.25">
      <c r="A99" s="6" t="s">
        <v>159</v>
      </c>
      <c r="B99" s="6" t="s">
        <v>160</v>
      </c>
      <c r="C99" s="7">
        <v>2840</v>
      </c>
      <c r="D99" s="36">
        <f t="shared" si="64"/>
        <v>4.247630263528067E-4</v>
      </c>
      <c r="E99" s="7">
        <v>3022</v>
      </c>
      <c r="F99" s="36">
        <f t="shared" si="65"/>
        <v>4.6094230823495855E-4</v>
      </c>
      <c r="G99" s="11">
        <v>3371</v>
      </c>
      <c r="H99" s="36">
        <f t="shared" si="66"/>
        <v>4.9231759640355494E-4</v>
      </c>
      <c r="I99" s="68">
        <v>2731.89</v>
      </c>
      <c r="J99" s="36">
        <f t="shared" si="67"/>
        <v>3.7498689792163164E-4</v>
      </c>
      <c r="K99" s="7">
        <v>4630</v>
      </c>
      <c r="L99" s="36">
        <f t="shared" si="79"/>
        <v>6.0938821108891749E-4</v>
      </c>
      <c r="M99" s="68">
        <v>5632.77</v>
      </c>
      <c r="N99" s="36">
        <f t="shared" si="68"/>
        <v>8.0716402758343291E-4</v>
      </c>
      <c r="O99" s="11">
        <f t="shared" si="82"/>
        <v>6144.84</v>
      </c>
      <c r="P99" s="36">
        <f t="shared" si="83"/>
        <v>8.0716402758343312E-4</v>
      </c>
      <c r="Q99" s="86">
        <v>3396.07</v>
      </c>
      <c r="R99" s="36">
        <f t="shared" si="85"/>
        <v>4.6553897903572043E-4</v>
      </c>
      <c r="S99" s="101">
        <v>3874.23</v>
      </c>
      <c r="T99" s="36">
        <f t="shared" si="71"/>
        <v>2.8123824988983144E-4</v>
      </c>
      <c r="U99" s="67">
        <v>6100</v>
      </c>
      <c r="V99" s="65">
        <f t="shared" si="72"/>
        <v>6.754922871515498E-4</v>
      </c>
      <c r="W99" s="86">
        <v>7836</v>
      </c>
      <c r="X99" s="68">
        <v>3500</v>
      </c>
      <c r="Y99" s="75">
        <f t="shared" si="87"/>
        <v>4.6153300429107013E-4</v>
      </c>
      <c r="Z99" s="67">
        <v>6100</v>
      </c>
      <c r="AA99" s="76">
        <f t="shared" si="88"/>
        <v>6.0561504427194895E-4</v>
      </c>
      <c r="AB99" s="36">
        <f t="shared" si="84"/>
        <v>0.74285714285714288</v>
      </c>
      <c r="AC99" s="8"/>
      <c r="AD99" s="54">
        <f t="shared" si="89"/>
        <v>2991.2224999999999</v>
      </c>
      <c r="AE99" s="55">
        <f t="shared" si="86"/>
        <v>3108.7775000000001</v>
      </c>
      <c r="AF99" s="8"/>
      <c r="AG99" s="8"/>
    </row>
    <row r="100" spans="1:33" x14ac:dyDescent="0.25">
      <c r="A100" s="6" t="s">
        <v>161</v>
      </c>
      <c r="B100" s="6" t="s">
        <v>162</v>
      </c>
      <c r="C100" s="7">
        <v>49283</v>
      </c>
      <c r="D100" s="36">
        <f t="shared" si="64"/>
        <v>7.3709845872342861E-3</v>
      </c>
      <c r="E100" s="7">
        <v>46850</v>
      </c>
      <c r="F100" s="36">
        <f t="shared" si="65"/>
        <v>7.1459785376597647E-3</v>
      </c>
      <c r="G100" s="11">
        <v>38448</v>
      </c>
      <c r="H100" s="36">
        <f t="shared" si="66"/>
        <v>5.6151370354565059E-3</v>
      </c>
      <c r="I100" s="68">
        <v>42453.71</v>
      </c>
      <c r="J100" s="36">
        <f t="shared" si="67"/>
        <v>5.8273155281378646E-3</v>
      </c>
      <c r="K100" s="7">
        <v>43500</v>
      </c>
      <c r="L100" s="36">
        <f t="shared" si="79"/>
        <v>5.7253536031032209E-3</v>
      </c>
      <c r="M100" s="68">
        <v>48233.99</v>
      </c>
      <c r="N100" s="36">
        <f t="shared" si="68"/>
        <v>6.911828751186188E-3</v>
      </c>
      <c r="O100" s="11">
        <f t="shared" si="82"/>
        <v>52618.898181818178</v>
      </c>
      <c r="P100" s="36">
        <f t="shared" si="83"/>
        <v>6.9118287511861897E-3</v>
      </c>
      <c r="Q100" s="86">
        <v>49424.82</v>
      </c>
      <c r="R100" s="36">
        <f t="shared" si="85"/>
        <v>6.7752373307453191E-3</v>
      </c>
      <c r="S100" s="101">
        <v>47563.62</v>
      </c>
      <c r="T100" s="36">
        <f t="shared" si="71"/>
        <v>3.4527400921537917E-3</v>
      </c>
      <c r="U100" s="67">
        <v>54200</v>
      </c>
      <c r="V100" s="65">
        <f t="shared" si="72"/>
        <v>6.0019150760022948E-3</v>
      </c>
      <c r="W100" s="86">
        <v>40531</v>
      </c>
      <c r="X100" s="68">
        <v>52000</v>
      </c>
      <c r="Y100" s="75">
        <f t="shared" si="87"/>
        <v>6.8570617780387561E-3</v>
      </c>
      <c r="Z100" s="67">
        <v>52000</v>
      </c>
      <c r="AA100" s="76">
        <f t="shared" si="88"/>
        <v>5.1626200495313683E-3</v>
      </c>
      <c r="AB100" s="36">
        <f t="shared" si="84"/>
        <v>0</v>
      </c>
      <c r="AC100" s="8"/>
      <c r="AD100" s="54">
        <f t="shared" si="89"/>
        <v>44258.677499999998</v>
      </c>
      <c r="AE100" s="55">
        <f t="shared" si="86"/>
        <v>9941.322500000002</v>
      </c>
      <c r="AF100" s="8"/>
      <c r="AG100" s="8"/>
    </row>
    <row r="101" spans="1:33" x14ac:dyDescent="0.25">
      <c r="A101" s="6" t="s">
        <v>163</v>
      </c>
      <c r="B101" s="6" t="s">
        <v>164</v>
      </c>
      <c r="C101" s="7">
        <f>60711+14</f>
        <v>60725</v>
      </c>
      <c r="D101" s="36">
        <f t="shared" si="64"/>
        <v>9.0823009772092195E-3</v>
      </c>
      <c r="E101" s="7">
        <v>115369</v>
      </c>
      <c r="F101" s="36">
        <f t="shared" si="65"/>
        <v>1.7597105611766688E-2</v>
      </c>
      <c r="G101" s="11">
        <v>78018</v>
      </c>
      <c r="H101" s="36">
        <f t="shared" si="66"/>
        <v>1.1394136528096278E-2</v>
      </c>
      <c r="I101" s="68">
        <v>95437.93</v>
      </c>
      <c r="J101" s="36">
        <f t="shared" si="67"/>
        <v>1.3100078449264731E-2</v>
      </c>
      <c r="K101" s="7">
        <v>92100</v>
      </c>
      <c r="L101" s="36">
        <f t="shared" si="79"/>
        <v>1.2121955559673716E-2</v>
      </c>
      <c r="M101" s="68">
        <v>91374.2</v>
      </c>
      <c r="N101" s="36">
        <f>M101/$M$52</f>
        <v>1.3093729601814756E-2</v>
      </c>
      <c r="O101" s="11">
        <f t="shared" si="82"/>
        <v>99680.945454545465</v>
      </c>
      <c r="P101" s="36">
        <f t="shared" si="83"/>
        <v>1.3093729601814763E-2</v>
      </c>
      <c r="Q101" s="86">
        <v>109533.22</v>
      </c>
      <c r="R101" s="36">
        <f>Q101/$Q$52</f>
        <v>1.5014997750133229E-2</v>
      </c>
      <c r="S101" s="101">
        <v>98984.960000000006</v>
      </c>
      <c r="T101" s="36">
        <f t="shared" si="71"/>
        <v>7.1855199396563887E-3</v>
      </c>
      <c r="U101" s="67">
        <v>118790</v>
      </c>
      <c r="V101" s="65">
        <f t="shared" si="72"/>
        <v>1.3154381768972557E-2</v>
      </c>
      <c r="W101" s="86">
        <v>81175</v>
      </c>
      <c r="X101" s="68">
        <v>115000</v>
      </c>
      <c r="Y101" s="75">
        <f t="shared" si="87"/>
        <v>1.5164655855278019E-2</v>
      </c>
      <c r="Z101" s="67">
        <v>111714</v>
      </c>
      <c r="AA101" s="76">
        <f t="shared" si="88"/>
        <v>1.1091094927179756E-2</v>
      </c>
      <c r="AB101" s="36">
        <f t="shared" si="84"/>
        <v>-2.8573913043478227E-2</v>
      </c>
      <c r="AC101" s="8"/>
      <c r="AD101" s="54">
        <f t="shared" si="89"/>
        <v>87387.482499999998</v>
      </c>
      <c r="AE101" s="55">
        <f t="shared" si="86"/>
        <v>31402.517500000002</v>
      </c>
      <c r="AF101" s="8"/>
      <c r="AG101" s="8"/>
    </row>
    <row r="102" spans="1:33" x14ac:dyDescent="0.25">
      <c r="A102" s="10" t="s">
        <v>165</v>
      </c>
      <c r="B102" s="10" t="s">
        <v>166</v>
      </c>
      <c r="C102" s="21">
        <f t="shared" ref="C102:K102" si="90">SUBTOTAL(9,C67:C101)</f>
        <v>1946644</v>
      </c>
      <c r="D102" s="36">
        <f t="shared" si="64"/>
        <v>0.29114873122237078</v>
      </c>
      <c r="E102" s="21">
        <f t="shared" si="90"/>
        <v>2224166</v>
      </c>
      <c r="F102" s="36">
        <f t="shared" si="65"/>
        <v>0.33924957310976667</v>
      </c>
      <c r="G102" s="21">
        <f t="shared" si="90"/>
        <v>1892643</v>
      </c>
      <c r="H102" s="36">
        <f t="shared" si="66"/>
        <v>0.27641099157817073</v>
      </c>
      <c r="I102" s="21">
        <f t="shared" si="90"/>
        <v>2022921.1299999994</v>
      </c>
      <c r="J102" s="36">
        <f t="shared" si="67"/>
        <v>0.27767183864607342</v>
      </c>
      <c r="K102" s="21">
        <f t="shared" si="90"/>
        <v>2063226</v>
      </c>
      <c r="L102" s="36">
        <f t="shared" si="79"/>
        <v>0.27155628535899418</v>
      </c>
      <c r="M102" s="21">
        <f t="shared" ref="M102" si="91">SUBTOTAL(9,M67:M101)</f>
        <v>1920548.87</v>
      </c>
      <c r="N102" s="36">
        <f t="shared" si="68"/>
        <v>0.27521059107331047</v>
      </c>
      <c r="O102" s="21">
        <f>SUBTOTAL(9,O67:O101)</f>
        <v>2095144.2218181819</v>
      </c>
      <c r="P102" s="36">
        <f t="shared" si="83"/>
        <v>0.27521059107331053</v>
      </c>
      <c r="Q102" s="21">
        <f t="shared" ref="Q102:U102" si="92">SUBTOTAL(9,Q67:Q101)</f>
        <v>1662111.7200000002</v>
      </c>
      <c r="R102" s="36">
        <f t="shared" si="85"/>
        <v>0.2278450659651024</v>
      </c>
      <c r="S102" s="21">
        <f t="shared" ref="S102" si="93">SUBTOTAL(9,S67:S101)</f>
        <v>1778845.71</v>
      </c>
      <c r="T102" s="36">
        <f t="shared" si="71"/>
        <v>0.12913003469190901</v>
      </c>
      <c r="U102" s="21">
        <f t="shared" si="92"/>
        <v>2012091</v>
      </c>
      <c r="V102" s="65">
        <f t="shared" si="72"/>
        <v>0.22281179533558179</v>
      </c>
      <c r="W102" s="21">
        <f t="shared" ref="W102" si="94">SUBTOTAL(9,W67:W101)</f>
        <v>1840875</v>
      </c>
      <c r="X102" s="21">
        <f>SUBTOTAL(9,X67:X101)</f>
        <v>1737310</v>
      </c>
      <c r="Y102" s="75">
        <f t="shared" si="87"/>
        <v>0.22909311533854831</v>
      </c>
      <c r="Z102" s="21">
        <f>SUBTOTAL(9,Z67:Z101)</f>
        <v>2106157</v>
      </c>
      <c r="AA102" s="76">
        <f t="shared" si="88"/>
        <v>0.20910169914732379</v>
      </c>
      <c r="AB102" s="36">
        <f t="shared" si="84"/>
        <v>0.2123092597176095</v>
      </c>
      <c r="AC102" s="8"/>
      <c r="AD102" s="54">
        <f t="shared" si="89"/>
        <v>2021593.5324999997</v>
      </c>
      <c r="AE102" s="55">
        <f t="shared" si="86"/>
        <v>-9502.5324999997392</v>
      </c>
      <c r="AF102" s="8"/>
      <c r="AG102" s="8"/>
    </row>
    <row r="103" spans="1:33" x14ac:dyDescent="0.25">
      <c r="A103" s="10" t="s">
        <v>167</v>
      </c>
      <c r="B103" s="10" t="s">
        <v>168</v>
      </c>
      <c r="C103" s="22">
        <f t="shared" ref="C103:K103" si="95">SUBTOTAL(9,C54:C102)</f>
        <v>6510699</v>
      </c>
      <c r="D103" s="36">
        <f t="shared" si="64"/>
        <v>0.97376908834936338</v>
      </c>
      <c r="E103" s="22">
        <f t="shared" si="95"/>
        <v>7197775</v>
      </c>
      <c r="F103" s="36">
        <f t="shared" si="65"/>
        <v>1.0978686375433087</v>
      </c>
      <c r="G103" s="22">
        <f t="shared" si="95"/>
        <v>7082098</v>
      </c>
      <c r="H103" s="36">
        <f t="shared" si="66"/>
        <v>1.0343047952697786</v>
      </c>
      <c r="I103" s="22">
        <f t="shared" si="95"/>
        <v>7085069.7399999993</v>
      </c>
      <c r="J103" s="36">
        <f t="shared" si="67"/>
        <v>0.9725165813268547</v>
      </c>
      <c r="K103" s="22">
        <f t="shared" si="95"/>
        <v>7597784</v>
      </c>
      <c r="L103" s="36">
        <f t="shared" si="79"/>
        <v>1</v>
      </c>
      <c r="M103" s="22">
        <f>SUBTOTAL(9,M54:M102)</f>
        <v>7157644.049999997</v>
      </c>
      <c r="N103" s="36">
        <f t="shared" si="68"/>
        <v>1.0256752538105749</v>
      </c>
      <c r="O103" s="22" t="e">
        <f>SUBTOTAL(9,O54:O102)</f>
        <v>#REF!</v>
      </c>
      <c r="P103" s="36" t="e">
        <f t="shared" si="83"/>
        <v>#REF!</v>
      </c>
      <c r="Q103" s="22">
        <f t="shared" ref="Q103:U103" si="96">SUBTOTAL(9,Q54:Q102)</f>
        <v>7176329.7199999988</v>
      </c>
      <c r="R103" s="36">
        <f t="shared" si="85"/>
        <v>0.98374333010582726</v>
      </c>
      <c r="S103" s="22">
        <f>SUBTOTAL(9,S54:S102)</f>
        <v>8949955.7399999984</v>
      </c>
      <c r="T103" s="36">
        <f t="shared" si="71"/>
        <v>0.64969552373221273</v>
      </c>
      <c r="U103" s="22">
        <f t="shared" si="96"/>
        <v>9509653</v>
      </c>
      <c r="V103" s="65">
        <f t="shared" si="72"/>
        <v>1.0530651237684585</v>
      </c>
      <c r="W103" s="22">
        <f>SUBTOTAL(9,W54:W102)</f>
        <v>8222731</v>
      </c>
      <c r="X103" s="22">
        <f>SUBTOTAL(9,X54:X102)</f>
        <v>7454936</v>
      </c>
      <c r="Y103" s="75">
        <f t="shared" si="87"/>
        <v>0.98305685967932954</v>
      </c>
      <c r="Z103" s="22">
        <f>SUBTOTAL(9,Z54:Z101)</f>
        <v>9980308</v>
      </c>
      <c r="AA103" s="76">
        <f t="shared" si="88"/>
        <v>0.990856503486506</v>
      </c>
      <c r="AB103" s="36">
        <f t="shared" si="73"/>
        <v>0.3387516673516715</v>
      </c>
      <c r="AC103" s="27"/>
      <c r="AD103" s="54">
        <f t="shared" si="89"/>
        <v>6968910.4349999996</v>
      </c>
      <c r="AE103" s="55">
        <f t="shared" si="86"/>
        <v>2540742.5650000004</v>
      </c>
      <c r="AF103" s="8"/>
      <c r="AG103" s="8"/>
    </row>
    <row r="104" spans="1:33" x14ac:dyDescent="0.25">
      <c r="A104" s="10"/>
      <c r="B104" s="10"/>
      <c r="C104" s="32"/>
      <c r="D104" s="32"/>
      <c r="E104" s="32"/>
      <c r="F104" s="32"/>
      <c r="G104" s="12"/>
      <c r="H104" s="12"/>
      <c r="I104" s="53"/>
      <c r="J104" s="12"/>
      <c r="K104" s="12"/>
      <c r="L104" s="12"/>
      <c r="M104" s="12"/>
      <c r="N104" s="12"/>
      <c r="O104" s="12"/>
      <c r="P104" s="12"/>
      <c r="Q104" s="12"/>
      <c r="R104" s="12"/>
      <c r="S104" s="102"/>
      <c r="T104" s="12"/>
      <c r="U104" s="12"/>
      <c r="V104" s="12"/>
      <c r="W104" s="12"/>
      <c r="X104" s="12"/>
      <c r="Y104" s="75"/>
      <c r="Z104" s="12"/>
      <c r="AA104" s="74"/>
      <c r="AB104" s="12"/>
      <c r="AC104" s="8"/>
      <c r="AD104" s="8"/>
      <c r="AE104" s="8"/>
      <c r="AF104" s="8"/>
      <c r="AG104" s="8"/>
    </row>
    <row r="105" spans="1:33" x14ac:dyDescent="0.25">
      <c r="A105" s="10" t="s">
        <v>169</v>
      </c>
      <c r="B105" s="10" t="s">
        <v>170</v>
      </c>
      <c r="C105" s="12">
        <f t="shared" ref="C105:E105" si="97">+C52-C103</f>
        <v>175382</v>
      </c>
      <c r="D105" s="12"/>
      <c r="E105" s="12">
        <f t="shared" si="97"/>
        <v>-641640</v>
      </c>
      <c r="F105" s="12"/>
      <c r="G105" s="12">
        <f>+G52-G103</f>
        <v>-234892</v>
      </c>
      <c r="H105" s="12"/>
      <c r="I105" s="12">
        <f>+I52-I103</f>
        <v>200224.79999999981</v>
      </c>
      <c r="J105" s="12"/>
      <c r="K105" s="12">
        <f>+K52-K103</f>
        <v>0</v>
      </c>
      <c r="L105" s="12"/>
      <c r="M105" s="12">
        <f>+M52-M103</f>
        <v>-179173.98999999743</v>
      </c>
      <c r="N105" s="12"/>
      <c r="O105" s="12" t="e">
        <f>+O52-O103</f>
        <v>#REF!</v>
      </c>
      <c r="P105" s="12"/>
      <c r="Q105" s="12">
        <f>+Q52-Q103</f>
        <v>118591.12000000104</v>
      </c>
      <c r="R105" s="12"/>
      <c r="S105" s="12">
        <f>+S52-S103</f>
        <v>4825659.7800000012</v>
      </c>
      <c r="T105" s="12"/>
      <c r="U105" s="12">
        <f>+U52-U103</f>
        <v>-479202</v>
      </c>
      <c r="V105" s="12"/>
      <c r="W105" s="12">
        <f>+W52-W103</f>
        <v>8310076</v>
      </c>
      <c r="X105" s="12">
        <f>+X52-X103</f>
        <v>128487</v>
      </c>
      <c r="Y105" s="75"/>
      <c r="Z105" s="12">
        <f>+Z52-Z103</f>
        <v>92097</v>
      </c>
      <c r="AA105" s="74"/>
      <c r="AB105" s="12"/>
      <c r="AC105" s="8"/>
      <c r="AD105" s="8"/>
      <c r="AE105" s="8"/>
      <c r="AF105" s="8"/>
      <c r="AG105" s="8"/>
    </row>
    <row r="106" spans="1:33" x14ac:dyDescent="0.25">
      <c r="C106" s="35"/>
      <c r="D106" s="35"/>
      <c r="E106" s="35"/>
      <c r="F106" s="35"/>
      <c r="G106" s="13"/>
      <c r="H106" s="13"/>
      <c r="I106" s="13"/>
      <c r="J106" s="13"/>
      <c r="K106" s="13"/>
      <c r="L106" s="13"/>
      <c r="N106" s="15"/>
    </row>
    <row r="107" spans="1:33" x14ac:dyDescent="0.25">
      <c r="G107" s="13"/>
      <c r="H107" s="13"/>
      <c r="I107" s="13"/>
      <c r="J107" s="13"/>
      <c r="K107" s="13"/>
      <c r="L107" s="13"/>
      <c r="N107" s="15"/>
      <c r="O107" s="13"/>
      <c r="P107" s="13"/>
      <c r="Q107" s="13"/>
      <c r="R107" s="13"/>
      <c r="S107" s="13"/>
      <c r="T107" s="13"/>
      <c r="W107" s="13"/>
      <c r="X107" s="13"/>
      <c r="Y107" s="13"/>
      <c r="Z107" s="13"/>
      <c r="AA107" s="13"/>
    </row>
    <row r="108" spans="1:33" x14ac:dyDescent="0.25">
      <c r="G108" s="13"/>
      <c r="H108" s="13"/>
      <c r="I108" s="13"/>
      <c r="J108" s="13"/>
      <c r="K108" s="13"/>
      <c r="L108" s="13"/>
      <c r="N108" s="26"/>
      <c r="O108" s="28"/>
      <c r="P108" s="28"/>
      <c r="Q108" s="28"/>
      <c r="R108" s="28"/>
      <c r="S108" s="28"/>
      <c r="T108" s="28"/>
      <c r="W108" s="28"/>
      <c r="X108" s="28"/>
      <c r="Y108" s="28"/>
      <c r="Z108" s="28"/>
      <c r="AA108" s="28"/>
    </row>
    <row r="109" spans="1:33" x14ac:dyDescent="0.25">
      <c r="G109" s="13"/>
      <c r="H109" s="13"/>
      <c r="I109" s="13"/>
      <c r="J109" s="13"/>
      <c r="K109" s="13"/>
      <c r="L109" s="13"/>
      <c r="N109" s="15"/>
    </row>
    <row r="110" spans="1:33" x14ac:dyDescent="0.25">
      <c r="G110" s="13"/>
      <c r="H110" s="13"/>
      <c r="I110" s="13"/>
      <c r="J110" s="13"/>
      <c r="K110" s="13"/>
      <c r="L110" s="13"/>
      <c r="N110" s="15"/>
    </row>
  </sheetData>
  <printOptions gridLines="1"/>
  <pageMargins left="0.7" right="0.7" top="0.75" bottom="0.75" header="0.3" footer="0.3"/>
  <pageSetup paperSize="17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2"/>
  <sheetViews>
    <sheetView workbookViewId="0">
      <selection activeCell="X8" sqref="X8"/>
    </sheetView>
  </sheetViews>
  <sheetFormatPr defaultRowHeight="15" x14ac:dyDescent="0.25"/>
  <cols>
    <col min="1" max="1" width="13.85546875" bestFit="1" customWidth="1"/>
    <col min="2" max="2" width="9.85546875" bestFit="1" customWidth="1"/>
    <col min="4" max="4" width="16.5703125" hidden="1" customWidth="1"/>
    <col min="5" max="5" width="7.5703125" hidden="1" customWidth="1"/>
    <col min="6" max="6" width="12" customWidth="1"/>
    <col min="7" max="7" width="7.5703125" bestFit="1" customWidth="1"/>
    <col min="8" max="8" width="24.5703125" hidden="1" customWidth="1"/>
    <col min="9" max="9" width="16.140625" hidden="1" customWidth="1"/>
    <col min="10" max="10" width="9.85546875" bestFit="1" customWidth="1"/>
    <col min="11" max="11" width="9.85546875" customWidth="1"/>
    <col min="12" max="12" width="11.85546875" customWidth="1"/>
    <col min="13" max="13" width="9.5703125" customWidth="1"/>
    <col min="14" max="14" width="19" customWidth="1"/>
    <col min="16" max="16" width="14.28515625" bestFit="1" customWidth="1"/>
    <col min="18" max="18" width="15.140625" customWidth="1"/>
  </cols>
  <sheetData>
    <row r="1" spans="1:19" x14ac:dyDescent="0.25">
      <c r="N1" s="107"/>
      <c r="O1" s="107"/>
      <c r="P1" s="106" t="s">
        <v>209</v>
      </c>
      <c r="Q1" s="106"/>
      <c r="R1" s="106" t="s">
        <v>201</v>
      </c>
      <c r="S1" s="106"/>
    </row>
    <row r="2" spans="1:19" x14ac:dyDescent="0.25">
      <c r="B2" s="51">
        <v>2017</v>
      </c>
      <c r="C2" s="48">
        <v>2017</v>
      </c>
      <c r="D2" s="29" t="s">
        <v>178</v>
      </c>
      <c r="E2" s="29" t="s">
        <v>178</v>
      </c>
      <c r="F2" s="46" t="s">
        <v>198</v>
      </c>
      <c r="G2" s="46" t="s">
        <v>198</v>
      </c>
      <c r="H2" s="41" t="s">
        <v>180</v>
      </c>
      <c r="I2" s="41" t="s">
        <v>181</v>
      </c>
      <c r="J2" s="45">
        <v>2019</v>
      </c>
      <c r="K2" s="45">
        <v>2019</v>
      </c>
      <c r="L2" s="97">
        <v>2020</v>
      </c>
      <c r="M2" s="97">
        <v>2020</v>
      </c>
      <c r="N2" s="87">
        <v>2021</v>
      </c>
      <c r="O2" s="99">
        <v>2021</v>
      </c>
      <c r="P2" s="90">
        <v>2022</v>
      </c>
      <c r="Q2" s="91">
        <v>2022</v>
      </c>
      <c r="R2" s="90">
        <v>2022</v>
      </c>
      <c r="S2" s="91">
        <v>2022</v>
      </c>
    </row>
    <row r="3" spans="1:19" x14ac:dyDescent="0.25">
      <c r="B3" s="49" t="s">
        <v>174</v>
      </c>
      <c r="C3" s="49" t="s">
        <v>176</v>
      </c>
      <c r="D3" s="30" t="s">
        <v>177</v>
      </c>
      <c r="E3" s="30" t="s">
        <v>176</v>
      </c>
      <c r="F3" s="47" t="s">
        <v>174</v>
      </c>
      <c r="G3" s="47" t="s">
        <v>176</v>
      </c>
      <c r="H3" s="42" t="s">
        <v>185</v>
      </c>
      <c r="I3" s="42" t="s">
        <v>176</v>
      </c>
      <c r="J3" s="45" t="s">
        <v>174</v>
      </c>
      <c r="K3" s="45" t="s">
        <v>176</v>
      </c>
      <c r="L3" s="98" t="s">
        <v>204</v>
      </c>
      <c r="M3" s="98" t="s">
        <v>176</v>
      </c>
      <c r="N3" s="58" t="s">
        <v>205</v>
      </c>
      <c r="O3" s="99" t="s">
        <v>176</v>
      </c>
      <c r="P3" s="72" t="s">
        <v>3</v>
      </c>
      <c r="Q3" s="91" t="s">
        <v>176</v>
      </c>
      <c r="R3" s="72" t="s">
        <v>3</v>
      </c>
      <c r="S3" s="91" t="s">
        <v>176</v>
      </c>
    </row>
    <row r="5" spans="1:19" x14ac:dyDescent="0.25">
      <c r="A5" t="s">
        <v>187</v>
      </c>
      <c r="B5" s="63">
        <f>'Narrative Base Budget'!I52</f>
        <v>7285294.5399999991</v>
      </c>
      <c r="C5" s="64">
        <f>'Narrative Base Budget'!J52</f>
        <v>1</v>
      </c>
      <c r="D5" s="63">
        <f>'Narrative Base Budget'!K52</f>
        <v>7597784</v>
      </c>
      <c r="E5" s="64">
        <f>'Narrative Base Budget'!L52</f>
        <v>1</v>
      </c>
      <c r="F5" s="63">
        <f>'Narrative Base Budget'!M52</f>
        <v>6978470.0599999996</v>
      </c>
      <c r="G5" s="64">
        <f>'Narrative Base Budget'!N52</f>
        <v>1</v>
      </c>
      <c r="H5" s="63">
        <f>'Narrative Base Budget'!O52</f>
        <v>7612876.4290909059</v>
      </c>
      <c r="I5" s="64">
        <f>'Narrative Base Budget'!P52</f>
        <v>1</v>
      </c>
      <c r="J5" s="63">
        <f>'Narrative Base Budget'!Q52</f>
        <v>7294920.8399999999</v>
      </c>
      <c r="K5" s="64">
        <f>'Narrative Base Budget'!R52</f>
        <v>1</v>
      </c>
      <c r="L5" s="89">
        <f>'Narrative Base Budget'!S52</f>
        <v>13775615.52</v>
      </c>
      <c r="M5" s="28">
        <f>'Narrative Base Budget'!T52</f>
        <v>1</v>
      </c>
      <c r="N5" s="13">
        <f>'Narrative Base Budget'!U52</f>
        <v>9030451</v>
      </c>
      <c r="O5" s="64">
        <f>'Narrative Base Budget'!V52</f>
        <v>1</v>
      </c>
      <c r="P5" s="105">
        <f>'Narrative Base Budget'!Z52</f>
        <v>10072405</v>
      </c>
      <c r="Q5" s="64"/>
      <c r="R5" s="63">
        <f>'Narrative with Enhancements'!Z52</f>
        <v>10072405</v>
      </c>
      <c r="S5" s="64"/>
    </row>
    <row r="6" spans="1:19" x14ac:dyDescent="0.25">
      <c r="C6" s="64"/>
      <c r="E6" s="64"/>
      <c r="G6" s="64"/>
      <c r="I6" s="64"/>
      <c r="L6" s="89"/>
      <c r="M6" s="64"/>
    </row>
    <row r="7" spans="1:19" x14ac:dyDescent="0.25">
      <c r="A7" t="s">
        <v>188</v>
      </c>
      <c r="B7" s="13">
        <f>'Narrative Base Budget'!I103</f>
        <v>7085069.7399999993</v>
      </c>
      <c r="C7" s="64">
        <f>'Narrative Base Budget'!J103</f>
        <v>0.9725165813268547</v>
      </c>
      <c r="D7" s="13">
        <f>'Narrative Base Budget'!K103</f>
        <v>7597784</v>
      </c>
      <c r="E7" s="64">
        <f>'Narrative Base Budget'!L103</f>
        <v>1</v>
      </c>
      <c r="F7" s="13">
        <f>'Narrative Base Budget'!M103</f>
        <v>7157644.049999997</v>
      </c>
      <c r="G7" s="64">
        <f>'Narrative Base Budget'!N103</f>
        <v>1.0256752538105749</v>
      </c>
      <c r="H7" s="13" t="e">
        <f>'Narrative Base Budget'!O103</f>
        <v>#REF!</v>
      </c>
      <c r="I7" s="64" t="e">
        <f>'Narrative Base Budget'!P103</f>
        <v>#REF!</v>
      </c>
      <c r="J7" s="13">
        <f>'Narrative Base Budget'!Q103</f>
        <v>7176329.7199999988</v>
      </c>
      <c r="K7" s="64">
        <f>'Narrative Base Budget'!R103</f>
        <v>0.98374333010582726</v>
      </c>
      <c r="L7" s="89">
        <f>'Narrative Base Budget'!S103</f>
        <v>8949955.7399999984</v>
      </c>
      <c r="M7" s="64">
        <f>'Narrative Base Budget'!T103</f>
        <v>0.64969552373221273</v>
      </c>
      <c r="N7" s="13">
        <f>'Narrative Base Budget'!U103</f>
        <v>9509653</v>
      </c>
      <c r="O7" s="64">
        <f>'Narrative Base Budget'!V103</f>
        <v>1.0530651237684585</v>
      </c>
      <c r="P7" s="105">
        <f>'Narrative Base Budget'!Z103</f>
        <v>9980308</v>
      </c>
      <c r="Q7" s="64"/>
      <c r="R7" s="13">
        <f>'Narrative with Enhancements'!Z103</f>
        <v>10190652</v>
      </c>
      <c r="S7" s="64"/>
    </row>
    <row r="8" spans="1:19" x14ac:dyDescent="0.25">
      <c r="C8" s="64"/>
      <c r="E8" s="64"/>
      <c r="G8" s="64"/>
      <c r="I8" s="64"/>
      <c r="L8" s="89"/>
      <c r="M8" s="73"/>
    </row>
    <row r="9" spans="1:19" x14ac:dyDescent="0.25">
      <c r="A9" t="s">
        <v>189</v>
      </c>
      <c r="B9" s="13">
        <f>'Narrative Base Budget'!I105</f>
        <v>200224.79999999981</v>
      </c>
      <c r="C9" s="64"/>
      <c r="D9" s="13">
        <f>'Narrative Base Budget'!K105</f>
        <v>0</v>
      </c>
      <c r="E9" s="64"/>
      <c r="F9" s="13">
        <f>'Narrative Base Budget'!M105</f>
        <v>-179173.98999999743</v>
      </c>
      <c r="G9" s="64"/>
      <c r="H9" s="13" t="e">
        <f>'Narrative Base Budget'!O105</f>
        <v>#REF!</v>
      </c>
      <c r="I9" s="64"/>
      <c r="J9" s="13">
        <f>'Narrative Base Budget'!Q105</f>
        <v>118591.12000000104</v>
      </c>
      <c r="K9" s="13"/>
      <c r="L9" s="89">
        <f>'Narrative Base Budget'!S105</f>
        <v>4825659.7800000012</v>
      </c>
      <c r="M9" s="73"/>
      <c r="N9" s="13">
        <f>'Narrative Base Budget'!U105</f>
        <v>-479202</v>
      </c>
      <c r="P9" s="13">
        <f>'Narrative Base Budget'!Z105</f>
        <v>92097</v>
      </c>
      <c r="R9" s="13">
        <f>'Narrative with Enhancements'!Z105</f>
        <v>-118247</v>
      </c>
    </row>
    <row r="12" spans="1:19" x14ac:dyDescent="0.25">
      <c r="L12" s="88"/>
    </row>
  </sheetData>
  <mergeCells count="3">
    <mergeCell ref="R1:S1"/>
    <mergeCell ref="N1:O1"/>
    <mergeCell ref="P1:Q1"/>
  </mergeCells>
  <pageMargins left="0.7" right="0.7" top="0.75" bottom="0.75" header="0.3" footer="0.3"/>
  <pageSetup paperSiz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D22" sqref="D22"/>
    </sheetView>
  </sheetViews>
  <sheetFormatPr defaultRowHeight="15" x14ac:dyDescent="0.25"/>
  <cols>
    <col min="1" max="1" width="31" bestFit="1" customWidth="1"/>
    <col min="2" max="2" width="15.28515625" bestFit="1" customWidth="1"/>
  </cols>
  <sheetData>
    <row r="2" spans="1:2" x14ac:dyDescent="0.25">
      <c r="A2" t="s">
        <v>199</v>
      </c>
      <c r="B2" t="s">
        <v>200</v>
      </c>
    </row>
    <row r="3" spans="1:2" x14ac:dyDescent="0.25">
      <c r="A3" t="s">
        <v>210</v>
      </c>
      <c r="B3" s="92">
        <v>10000</v>
      </c>
    </row>
    <row r="4" spans="1:2" x14ac:dyDescent="0.25">
      <c r="A4" t="s">
        <v>211</v>
      </c>
      <c r="B4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110"/>
  <sheetViews>
    <sheetView tabSelected="1" topLeftCell="B1" workbookViewId="0">
      <pane xSplit="1" topLeftCell="N1" activePane="topRight" state="frozen"/>
      <selection activeCell="B19" sqref="B19"/>
      <selection pane="topRight" activeCell="AF102" sqref="AF102:AF104"/>
    </sheetView>
  </sheetViews>
  <sheetFormatPr defaultRowHeight="15" x14ac:dyDescent="0.25"/>
  <cols>
    <col min="1" max="1" width="14.7109375" hidden="1" customWidth="1"/>
    <col min="2" max="2" width="43.85546875" customWidth="1"/>
    <col min="3" max="3" width="18.28515625" hidden="1" customWidth="1"/>
    <col min="4" max="4" width="11.28515625" hidden="1" customWidth="1"/>
    <col min="5" max="5" width="19.28515625" hidden="1" customWidth="1"/>
    <col min="6" max="6" width="10.7109375" hidden="1" customWidth="1"/>
    <col min="7" max="7" width="18.42578125" customWidth="1"/>
    <col min="8" max="10" width="14.7109375" customWidth="1"/>
    <col min="11" max="11" width="18.28515625" hidden="1" customWidth="1"/>
    <col min="12" max="12" width="16.42578125" hidden="1" customWidth="1"/>
    <col min="13" max="13" width="15.140625" customWidth="1"/>
    <col min="14" max="14" width="16" customWidth="1"/>
    <col min="15" max="15" width="31.7109375" hidden="1" customWidth="1"/>
    <col min="16" max="16" width="20.7109375" hidden="1" customWidth="1"/>
    <col min="17" max="17" width="15" customWidth="1"/>
    <col min="18" max="20" width="13.5703125" customWidth="1"/>
    <col min="21" max="21" width="19.7109375" customWidth="1"/>
    <col min="22" max="22" width="12.7109375" customWidth="1"/>
    <col min="23" max="23" width="19.28515625" customWidth="1"/>
    <col min="24" max="24" width="18.7109375" hidden="1" customWidth="1"/>
    <col min="25" max="25" width="16.140625" hidden="1" customWidth="1"/>
    <col min="26" max="26" width="18.5703125" customWidth="1"/>
    <col min="27" max="27" width="11.140625" customWidth="1"/>
    <col min="28" max="28" width="24.5703125" hidden="1" customWidth="1"/>
    <col min="29" max="29" width="12.140625" customWidth="1"/>
    <col min="30" max="30" width="16.28515625" hidden="1" customWidth="1"/>
    <col min="31" max="31" width="14.28515625" hidden="1" customWidth="1"/>
    <col min="33" max="33" width="16.42578125" bestFit="1" customWidth="1"/>
    <col min="34" max="34" width="10.85546875" bestFit="1" customWidth="1"/>
    <col min="36" max="36" width="14.28515625" bestFit="1" customWidth="1"/>
    <col min="37" max="37" width="12" bestFit="1" customWidth="1"/>
  </cols>
  <sheetData>
    <row r="1" spans="1:37" x14ac:dyDescent="0.25">
      <c r="G1" s="1" t="s">
        <v>197</v>
      </c>
    </row>
    <row r="2" spans="1:37" x14ac:dyDescent="0.25">
      <c r="A2" s="1" t="s">
        <v>0</v>
      </c>
      <c r="B2" s="2" t="s">
        <v>172</v>
      </c>
      <c r="C2" s="2"/>
      <c r="D2" s="2"/>
      <c r="E2" s="2"/>
      <c r="F2" s="2"/>
      <c r="G2" s="25" t="s">
        <v>171</v>
      </c>
      <c r="H2" s="25"/>
      <c r="I2" s="25"/>
      <c r="J2" s="25"/>
      <c r="K2" s="25"/>
      <c r="L2" s="25"/>
      <c r="M2" s="2"/>
      <c r="N2" s="15"/>
      <c r="AC2" s="56"/>
      <c r="AD2" s="56"/>
      <c r="AE2" s="56"/>
      <c r="AF2" s="56"/>
      <c r="AG2" s="56"/>
      <c r="AH2" s="56"/>
      <c r="AI2" s="56"/>
      <c r="AJ2" s="56"/>
      <c r="AK2" s="56"/>
    </row>
    <row r="3" spans="1:37" x14ac:dyDescent="0.25">
      <c r="A3" s="1" t="s">
        <v>1</v>
      </c>
      <c r="B3" s="2">
        <v>2022</v>
      </c>
      <c r="C3" s="2"/>
      <c r="D3" s="2"/>
      <c r="E3" s="2"/>
      <c r="F3" s="2"/>
      <c r="G3" s="14"/>
      <c r="H3" s="14"/>
      <c r="I3" s="14"/>
      <c r="J3" s="14"/>
      <c r="K3" s="14"/>
      <c r="L3" s="14"/>
      <c r="M3" s="2"/>
      <c r="N3" s="15"/>
    </row>
    <row r="4" spans="1:37" x14ac:dyDescent="0.25">
      <c r="A4" s="1"/>
      <c r="B4" s="3"/>
      <c r="C4" s="3"/>
      <c r="D4" s="3"/>
      <c r="E4" s="3"/>
      <c r="F4" s="3"/>
      <c r="G4" s="14"/>
      <c r="H4" s="14"/>
      <c r="I4" s="14"/>
      <c r="J4" s="14"/>
      <c r="K4" s="14"/>
      <c r="L4" s="14"/>
      <c r="M4" s="69"/>
      <c r="N4" s="15"/>
      <c r="W4" s="77"/>
    </row>
    <row r="5" spans="1:37" x14ac:dyDescent="0.25">
      <c r="G5" s="13"/>
      <c r="H5" s="13"/>
      <c r="I5" s="13"/>
      <c r="J5" s="13"/>
      <c r="K5" s="13"/>
      <c r="L5" s="13"/>
      <c r="M5" s="62"/>
      <c r="N5" s="15"/>
      <c r="W5" s="77"/>
    </row>
    <row r="6" spans="1:37" x14ac:dyDescent="0.25">
      <c r="A6" s="4" t="s">
        <v>2</v>
      </c>
      <c r="B6" s="4"/>
      <c r="C6" s="37" t="s">
        <v>173</v>
      </c>
      <c r="D6" s="37" t="s">
        <v>173</v>
      </c>
      <c r="E6" s="39" t="s">
        <v>175</v>
      </c>
      <c r="F6" s="39" t="s">
        <v>175</v>
      </c>
      <c r="G6" s="50">
        <v>2016</v>
      </c>
      <c r="H6" s="43">
        <v>2016</v>
      </c>
      <c r="I6" s="51">
        <v>2017</v>
      </c>
      <c r="J6" s="48">
        <v>2017</v>
      </c>
      <c r="K6" s="29" t="s">
        <v>178</v>
      </c>
      <c r="L6" s="29" t="s">
        <v>178</v>
      </c>
      <c r="M6" s="46" t="s">
        <v>178</v>
      </c>
      <c r="N6" s="46" t="s">
        <v>178</v>
      </c>
      <c r="O6" s="41" t="s">
        <v>180</v>
      </c>
      <c r="P6" s="41" t="s">
        <v>181</v>
      </c>
      <c r="Q6" s="83" t="s">
        <v>182</v>
      </c>
      <c r="R6" s="41" t="s">
        <v>182</v>
      </c>
      <c r="S6" s="93" t="s">
        <v>191</v>
      </c>
      <c r="T6" s="94" t="s">
        <v>191</v>
      </c>
      <c r="U6" s="81" t="s">
        <v>195</v>
      </c>
      <c r="V6" s="81" t="s">
        <v>195</v>
      </c>
      <c r="W6" s="57" t="s">
        <v>202</v>
      </c>
      <c r="X6" s="57" t="s">
        <v>182</v>
      </c>
      <c r="Y6" s="57" t="s">
        <v>194</v>
      </c>
      <c r="Z6" s="71" t="s">
        <v>203</v>
      </c>
      <c r="AA6" s="71" t="s">
        <v>203</v>
      </c>
      <c r="AB6" s="45" t="s">
        <v>192</v>
      </c>
      <c r="AC6" s="5"/>
      <c r="AD6" s="5" t="s">
        <v>183</v>
      </c>
      <c r="AE6" s="5"/>
    </row>
    <row r="7" spans="1:37" x14ac:dyDescent="0.25">
      <c r="A7" s="4" t="s">
        <v>2</v>
      </c>
      <c r="B7" s="16"/>
      <c r="C7" s="38" t="s">
        <v>174</v>
      </c>
      <c r="D7" s="38" t="s">
        <v>176</v>
      </c>
      <c r="E7" s="40" t="s">
        <v>174</v>
      </c>
      <c r="F7" s="40" t="s">
        <v>176</v>
      </c>
      <c r="G7" s="44" t="s">
        <v>174</v>
      </c>
      <c r="H7" s="44" t="s">
        <v>176</v>
      </c>
      <c r="I7" s="49" t="s">
        <v>174</v>
      </c>
      <c r="J7" s="49" t="s">
        <v>176</v>
      </c>
      <c r="K7" s="30" t="s">
        <v>177</v>
      </c>
      <c r="L7" s="30" t="s">
        <v>176</v>
      </c>
      <c r="M7" s="47" t="s">
        <v>190</v>
      </c>
      <c r="N7" s="47" t="s">
        <v>176</v>
      </c>
      <c r="O7" s="42" t="s">
        <v>185</v>
      </c>
      <c r="P7" s="42" t="s">
        <v>176</v>
      </c>
      <c r="Q7" s="84" t="s">
        <v>174</v>
      </c>
      <c r="R7" s="42" t="s">
        <v>176</v>
      </c>
      <c r="S7" s="95" t="s">
        <v>174</v>
      </c>
      <c r="T7" s="96" t="s">
        <v>176</v>
      </c>
      <c r="U7" s="82" t="s">
        <v>177</v>
      </c>
      <c r="V7" s="82" t="s">
        <v>176</v>
      </c>
      <c r="W7" s="79" t="s">
        <v>208</v>
      </c>
      <c r="X7" s="79" t="s">
        <v>186</v>
      </c>
      <c r="Y7" s="79" t="s">
        <v>176</v>
      </c>
      <c r="Z7" s="80" t="s">
        <v>3</v>
      </c>
      <c r="AA7" s="80" t="s">
        <v>176</v>
      </c>
      <c r="AB7" s="78" t="s">
        <v>193</v>
      </c>
      <c r="AC7" s="5" t="s">
        <v>179</v>
      </c>
      <c r="AD7" s="5"/>
      <c r="AE7" s="5" t="s">
        <v>184</v>
      </c>
      <c r="AG7" s="5"/>
      <c r="AH7" s="5"/>
    </row>
    <row r="8" spans="1:37" x14ac:dyDescent="0.25">
      <c r="A8" s="6" t="s">
        <v>4</v>
      </c>
      <c r="B8" s="6" t="s">
        <v>5</v>
      </c>
      <c r="C8" s="31">
        <v>634618</v>
      </c>
      <c r="D8" s="36">
        <f t="shared" ref="D8:D16" si="0">C8/$C$52</f>
        <v>9.4916289527452624E-2</v>
      </c>
      <c r="E8" s="7">
        <v>460186</v>
      </c>
      <c r="F8" s="36">
        <f t="shared" ref="F8:F16" si="1">E8/$E$52</f>
        <v>7.0191660177833431E-2</v>
      </c>
      <c r="G8" s="11">
        <v>500724</v>
      </c>
      <c r="H8" s="36">
        <f t="shared" ref="H8:H16" si="2">G8/$G$52</f>
        <v>7.3128221934610993E-2</v>
      </c>
      <c r="I8" s="67">
        <v>610335.96</v>
      </c>
      <c r="J8" s="36">
        <f t="shared" ref="J8:J16" si="3">I8/$I$52</f>
        <v>8.3776428893704E-2</v>
      </c>
      <c r="K8" s="7">
        <v>502400</v>
      </c>
      <c r="L8" s="36">
        <f t="shared" ref="L8:L16" si="4">K8/$K$52</f>
        <v>6.6124543682736972E-2</v>
      </c>
      <c r="M8" s="66">
        <v>788674.42</v>
      </c>
      <c r="N8" s="36">
        <f t="shared" ref="N8:N16" si="5">M8/$M$52</f>
        <v>0.11301537632447764</v>
      </c>
      <c r="O8" s="11">
        <f>(M8/11)*12</f>
        <v>860372.09454545449</v>
      </c>
      <c r="P8" s="36">
        <f t="shared" ref="P8:P16" si="6">O8/$O$52</f>
        <v>0.11301537632447767</v>
      </c>
      <c r="Q8" s="86">
        <v>870979</v>
      </c>
      <c r="R8" s="36">
        <f>Q8/$Q$52</f>
        <v>0.11939526406156314</v>
      </c>
      <c r="S8" s="100">
        <v>1094129.9099999999</v>
      </c>
      <c r="T8" s="36">
        <f>S8/$S$52</f>
        <v>7.9425119582605772E-2</v>
      </c>
      <c r="U8" s="66">
        <v>582360</v>
      </c>
      <c r="V8" s="65">
        <f t="shared" ref="V8:V16" si="7">U8/$U$52</f>
        <v>6.4488473499274848E-2</v>
      </c>
      <c r="W8" s="86">
        <v>1237299</v>
      </c>
      <c r="X8" s="70">
        <v>889781</v>
      </c>
      <c r="Y8" s="75">
        <f t="shared" ref="Y8:Y16" si="8">X8/$X$52</f>
        <v>0.11733237088317505</v>
      </c>
      <c r="Z8" s="66">
        <v>578303</v>
      </c>
      <c r="AA8" s="76">
        <f t="shared" ref="AA8:AA16" si="9">Z8/$Z$52</f>
        <v>5.7414589663541134E-2</v>
      </c>
      <c r="AB8" s="36">
        <f>(Z8/X8)-1</f>
        <v>-0.35006141960774617</v>
      </c>
      <c r="AC8" s="62"/>
      <c r="AD8" s="54">
        <f t="shared" ref="AD8:AD13" si="10">(C8+E8+G8+I8+O8)/5</f>
        <v>613247.21090909094</v>
      </c>
      <c r="AE8" s="55">
        <f t="shared" ref="AE8:AE71" si="11">U8-AD8</f>
        <v>-30887.210909090936</v>
      </c>
      <c r="AF8" s="62"/>
      <c r="AG8" s="103"/>
      <c r="AH8" s="104"/>
    </row>
    <row r="9" spans="1:37" x14ac:dyDescent="0.25">
      <c r="A9" s="6" t="s">
        <v>6</v>
      </c>
      <c r="B9" s="6" t="s">
        <v>7</v>
      </c>
      <c r="C9" s="31">
        <v>196574</v>
      </c>
      <c r="D9" s="36">
        <f t="shared" si="0"/>
        <v>2.9400481388125569E-2</v>
      </c>
      <c r="E9" s="7">
        <v>201979</v>
      </c>
      <c r="F9" s="36">
        <f t="shared" si="1"/>
        <v>3.0807632850757345E-2</v>
      </c>
      <c r="G9" s="11">
        <v>252226</v>
      </c>
      <c r="H9" s="36">
        <f t="shared" si="2"/>
        <v>3.683633879278643E-2</v>
      </c>
      <c r="I9" s="67">
        <v>238944.78</v>
      </c>
      <c r="J9" s="36">
        <f t="shared" si="3"/>
        <v>3.2798231929823944E-2</v>
      </c>
      <c r="K9" s="7">
        <v>265000</v>
      </c>
      <c r="L9" s="36">
        <f t="shared" si="4"/>
        <v>3.4878590915456399E-2</v>
      </c>
      <c r="M9" s="67">
        <v>237258.77</v>
      </c>
      <c r="N9" s="36">
        <f t="shared" si="5"/>
        <v>3.3998679934151642E-2</v>
      </c>
      <c r="O9" s="11">
        <f t="shared" ref="O9:O15" si="12">(M9/11)*12</f>
        <v>258827.74909090908</v>
      </c>
      <c r="P9" s="36">
        <f t="shared" si="6"/>
        <v>3.3998679934151656E-2</v>
      </c>
      <c r="Q9" s="86">
        <v>264720.26</v>
      </c>
      <c r="R9" s="36">
        <f t="shared" ref="R9:R72" si="13">Q9/$Q$52</f>
        <v>3.6288297817910251E-2</v>
      </c>
      <c r="S9" s="101">
        <v>1269586.23</v>
      </c>
      <c r="T9" s="36">
        <f t="shared" ref="T9:T52" si="14">S9/$S$52</f>
        <v>9.2161851363865593E-2</v>
      </c>
      <c r="U9" s="67">
        <v>292000</v>
      </c>
      <c r="V9" s="65">
        <f t="shared" si="7"/>
        <v>3.2335040630861074E-2</v>
      </c>
      <c r="W9" s="86">
        <v>1639238</v>
      </c>
      <c r="X9" s="68">
        <v>272000</v>
      </c>
      <c r="Y9" s="75">
        <f t="shared" si="8"/>
        <v>3.5867707762048881E-2</v>
      </c>
      <c r="Z9" s="67">
        <v>309500</v>
      </c>
      <c r="AA9" s="76">
        <f t="shared" si="9"/>
        <v>3.0727517410191509E-2</v>
      </c>
      <c r="AB9" s="36">
        <f t="shared" ref="AB9:AB52" si="15">(Z9/X9)-1</f>
        <v>0.13786764705882359</v>
      </c>
      <c r="AC9" s="62">
        <v>1</v>
      </c>
      <c r="AD9" s="54">
        <f t="shared" si="10"/>
        <v>229710.30581818181</v>
      </c>
      <c r="AE9" s="55">
        <f t="shared" si="11"/>
        <v>62289.694181818195</v>
      </c>
      <c r="AF9" s="62"/>
      <c r="AG9" s="103"/>
      <c r="AH9" s="104"/>
    </row>
    <row r="10" spans="1:37" x14ac:dyDescent="0.25">
      <c r="A10" s="6" t="s">
        <v>8</v>
      </c>
      <c r="B10" s="6" t="s">
        <v>9</v>
      </c>
      <c r="C10" s="31">
        <v>1182344</v>
      </c>
      <c r="D10" s="36">
        <f t="shared" si="0"/>
        <v>0.17683662522186017</v>
      </c>
      <c r="E10" s="7">
        <v>987953</v>
      </c>
      <c r="F10" s="36">
        <f t="shared" si="1"/>
        <v>0.15069137533012972</v>
      </c>
      <c r="G10" s="11">
        <v>1005280</v>
      </c>
      <c r="H10" s="36">
        <f t="shared" si="2"/>
        <v>0.14681608819714201</v>
      </c>
      <c r="I10" s="67">
        <v>1059437.46</v>
      </c>
      <c r="J10" s="36">
        <f t="shared" si="3"/>
        <v>0.14542136274424397</v>
      </c>
      <c r="K10" s="7">
        <v>1166322</v>
      </c>
      <c r="L10" s="36">
        <f t="shared" si="4"/>
        <v>0.15350818080640355</v>
      </c>
      <c r="M10" s="67">
        <v>844667.44</v>
      </c>
      <c r="N10" s="36">
        <f t="shared" si="5"/>
        <v>0.12103905766416657</v>
      </c>
      <c r="O10" s="11">
        <f t="shared" si="12"/>
        <v>921455.38909090892</v>
      </c>
      <c r="P10" s="36">
        <f t="shared" si="6"/>
        <v>0.1210390576641666</v>
      </c>
      <c r="Q10" s="86">
        <v>757392.8</v>
      </c>
      <c r="R10" s="36">
        <f t="shared" si="13"/>
        <v>0.10382467700636488</v>
      </c>
      <c r="S10" s="101">
        <v>1100190.0900000001</v>
      </c>
      <c r="T10" s="36">
        <f t="shared" si="14"/>
        <v>7.9865040397120501E-2</v>
      </c>
      <c r="U10" s="67">
        <v>802967</v>
      </c>
      <c r="V10" s="65">
        <f t="shared" si="7"/>
        <v>8.8917707432330906E-2</v>
      </c>
      <c r="W10" s="86">
        <v>1638019</v>
      </c>
      <c r="X10" s="68">
        <v>780000</v>
      </c>
      <c r="Y10" s="75">
        <f t="shared" si="8"/>
        <v>0.10285592667058134</v>
      </c>
      <c r="Z10" s="67">
        <v>945589</v>
      </c>
      <c r="AA10" s="76">
        <f t="shared" si="9"/>
        <v>9.3879167884929171E-2</v>
      </c>
      <c r="AB10" s="36">
        <f t="shared" si="15"/>
        <v>0.21229358974358981</v>
      </c>
      <c r="AC10" s="62">
        <v>2</v>
      </c>
      <c r="AD10" s="54">
        <f t="shared" si="10"/>
        <v>1031293.9698181817</v>
      </c>
      <c r="AE10" s="55">
        <f t="shared" si="11"/>
        <v>-228326.96981818171</v>
      </c>
      <c r="AF10" s="62"/>
      <c r="AG10" s="103"/>
      <c r="AH10" s="104"/>
    </row>
    <row r="11" spans="1:37" x14ac:dyDescent="0.25">
      <c r="A11" s="6" t="s">
        <v>10</v>
      </c>
      <c r="B11" s="6" t="s">
        <v>11</v>
      </c>
      <c r="C11" s="31">
        <v>0</v>
      </c>
      <c r="D11" s="36">
        <f t="shared" si="0"/>
        <v>0</v>
      </c>
      <c r="E11" s="7">
        <v>22137</v>
      </c>
      <c r="F11" s="36">
        <f t="shared" si="1"/>
        <v>3.376532057378318E-3</v>
      </c>
      <c r="G11" s="11">
        <v>12792</v>
      </c>
      <c r="H11" s="36">
        <f t="shared" si="2"/>
        <v>1.8682072658541308E-3</v>
      </c>
      <c r="I11" s="67">
        <v>6811</v>
      </c>
      <c r="J11" s="36">
        <f t="shared" si="3"/>
        <v>9.3489699868744096E-4</v>
      </c>
      <c r="K11" s="7">
        <v>14750</v>
      </c>
      <c r="L11" s="36">
        <f t="shared" si="4"/>
        <v>1.9413555320867242E-3</v>
      </c>
      <c r="M11" s="67">
        <v>7040</v>
      </c>
      <c r="N11" s="36">
        <f t="shared" si="5"/>
        <v>1.008817110264997E-3</v>
      </c>
      <c r="O11" s="11">
        <f t="shared" si="12"/>
        <v>7680</v>
      </c>
      <c r="P11" s="36">
        <f t="shared" si="6"/>
        <v>1.0088171102649974E-3</v>
      </c>
      <c r="Q11" s="86">
        <v>9989</v>
      </c>
      <c r="R11" s="36">
        <f t="shared" si="13"/>
        <v>1.3693088957494432E-3</v>
      </c>
      <c r="S11" s="101">
        <v>4119</v>
      </c>
      <c r="T11" s="36">
        <f t="shared" si="14"/>
        <v>2.9900660293689728E-4</v>
      </c>
      <c r="U11" s="67">
        <v>11750</v>
      </c>
      <c r="V11" s="65">
        <f t="shared" si="7"/>
        <v>1.3011531760706082E-3</v>
      </c>
      <c r="W11" s="86">
        <v>15458</v>
      </c>
      <c r="X11" s="68">
        <v>9959</v>
      </c>
      <c r="Y11" s="75">
        <f t="shared" si="8"/>
        <v>1.3132591970670764E-3</v>
      </c>
      <c r="Z11" s="67">
        <v>12000</v>
      </c>
      <c r="AA11" s="76">
        <f t="shared" si="9"/>
        <v>1.1913738575841618E-3</v>
      </c>
      <c r="AB11" s="36">
        <f t="shared" si="15"/>
        <v>0.20494025504568736</v>
      </c>
      <c r="AC11" s="62"/>
      <c r="AD11" s="54">
        <f t="shared" si="10"/>
        <v>9884</v>
      </c>
      <c r="AE11" s="55">
        <f t="shared" si="11"/>
        <v>1866</v>
      </c>
      <c r="AF11" s="62"/>
      <c r="AG11" s="103"/>
      <c r="AH11" s="104"/>
    </row>
    <row r="12" spans="1:37" x14ac:dyDescent="0.25">
      <c r="A12" s="6" t="s">
        <v>12</v>
      </c>
      <c r="B12" s="6" t="s">
        <v>13</v>
      </c>
      <c r="C12" s="31">
        <v>41783</v>
      </c>
      <c r="D12" s="36">
        <f t="shared" si="0"/>
        <v>6.2492512429927188E-3</v>
      </c>
      <c r="E12" s="7">
        <v>227213</v>
      </c>
      <c r="F12" s="36">
        <f t="shared" si="1"/>
        <v>3.4656546883186513E-2</v>
      </c>
      <c r="G12" s="11">
        <v>163916</v>
      </c>
      <c r="H12" s="36">
        <f t="shared" si="2"/>
        <v>2.3939107425714957E-2</v>
      </c>
      <c r="I12" s="67">
        <v>184878.04</v>
      </c>
      <c r="J12" s="36">
        <f t="shared" si="3"/>
        <v>2.5376879271651252E-2</v>
      </c>
      <c r="K12" s="7">
        <v>161000</v>
      </c>
      <c r="L12" s="36">
        <f t="shared" si="4"/>
        <v>2.119038919769238E-2</v>
      </c>
      <c r="M12" s="67">
        <v>177541.96</v>
      </c>
      <c r="N12" s="36">
        <f t="shared" si="5"/>
        <v>2.5441387363349954E-2</v>
      </c>
      <c r="O12" s="11">
        <f t="shared" si="12"/>
        <v>193682.13818181818</v>
      </c>
      <c r="P12" s="36">
        <f t="shared" si="6"/>
        <v>2.5441387363349964E-2</v>
      </c>
      <c r="Q12" s="86">
        <v>152442.04999999999</v>
      </c>
      <c r="R12" s="36">
        <f t="shared" si="13"/>
        <v>2.0897012228579575E-2</v>
      </c>
      <c r="S12" s="101">
        <v>326010.71999999997</v>
      </c>
      <c r="T12" s="36">
        <f t="shared" si="14"/>
        <v>2.3665782449189609E-2</v>
      </c>
      <c r="U12" s="67">
        <v>178000</v>
      </c>
      <c r="V12" s="65">
        <f t="shared" si="7"/>
        <v>1.9711086411963258E-2</v>
      </c>
      <c r="W12" s="86">
        <v>442490</v>
      </c>
      <c r="X12" s="68">
        <v>169000</v>
      </c>
      <c r="Y12" s="75">
        <f t="shared" si="8"/>
        <v>2.2285450778625957E-2</v>
      </c>
      <c r="Z12" s="67">
        <v>189000</v>
      </c>
      <c r="AA12" s="76">
        <f t="shared" si="9"/>
        <v>1.8764138256950551E-2</v>
      </c>
      <c r="AB12" s="36">
        <f t="shared" si="15"/>
        <v>0.11834319526627213</v>
      </c>
      <c r="AC12" s="62"/>
      <c r="AD12" s="54">
        <f t="shared" si="10"/>
        <v>162294.43563636363</v>
      </c>
      <c r="AE12" s="55">
        <f t="shared" si="11"/>
        <v>15705.564363636367</v>
      </c>
      <c r="AF12" s="62"/>
      <c r="AG12" s="103"/>
      <c r="AH12" s="104"/>
    </row>
    <row r="13" spans="1:37" x14ac:dyDescent="0.25">
      <c r="A13" s="6" t="s">
        <v>14</v>
      </c>
      <c r="B13" s="6" t="s">
        <v>15</v>
      </c>
      <c r="C13" s="31">
        <v>77451</v>
      </c>
      <c r="D13" s="36">
        <f t="shared" si="0"/>
        <v>1.1583915899313813E-2</v>
      </c>
      <c r="E13" s="7">
        <v>83239</v>
      </c>
      <c r="F13" s="36">
        <f t="shared" si="1"/>
        <v>1.2696352347839085E-2</v>
      </c>
      <c r="G13" s="11">
        <v>73232</v>
      </c>
      <c r="H13" s="36">
        <f t="shared" si="2"/>
        <v>1.0695165298079247E-2</v>
      </c>
      <c r="I13" s="67">
        <v>70401.179999999993</v>
      </c>
      <c r="J13" s="36">
        <f t="shared" si="3"/>
        <v>9.6634637918153413E-3</v>
      </c>
      <c r="K13" s="7">
        <v>73000</v>
      </c>
      <c r="L13" s="36">
        <f t="shared" si="4"/>
        <v>9.6080646672766692E-3</v>
      </c>
      <c r="M13" s="67">
        <v>59408.23</v>
      </c>
      <c r="N13" s="36">
        <f t="shared" si="5"/>
        <v>8.5130737094543055E-3</v>
      </c>
      <c r="O13" s="11">
        <f t="shared" si="12"/>
        <v>64808.978181818187</v>
      </c>
      <c r="P13" s="36">
        <f t="shared" si="6"/>
        <v>8.513073709454309E-3</v>
      </c>
      <c r="Q13" s="86">
        <v>49342.92</v>
      </c>
      <c r="R13" s="36">
        <f t="shared" si="13"/>
        <v>6.764010341200632E-3</v>
      </c>
      <c r="S13" s="101">
        <v>103667.08</v>
      </c>
      <c r="T13" s="36">
        <f t="shared" si="14"/>
        <v>7.525404570815142E-3</v>
      </c>
      <c r="U13" s="67">
        <v>55375</v>
      </c>
      <c r="V13" s="65">
        <f t="shared" si="7"/>
        <v>6.1320303936093553E-3</v>
      </c>
      <c r="W13" s="86">
        <v>92466</v>
      </c>
      <c r="X13" s="68">
        <v>54200</v>
      </c>
      <c r="Y13" s="75">
        <f t="shared" si="8"/>
        <v>7.1471682378788579E-3</v>
      </c>
      <c r="Z13" s="67">
        <v>61700</v>
      </c>
      <c r="AA13" s="76">
        <f t="shared" si="9"/>
        <v>6.1256472510785656E-3</v>
      </c>
      <c r="AB13" s="36">
        <f t="shared" si="15"/>
        <v>0.13837638376383765</v>
      </c>
      <c r="AC13" s="62"/>
      <c r="AD13" s="54">
        <f t="shared" si="10"/>
        <v>73826.431636363646</v>
      </c>
      <c r="AE13" s="55">
        <f t="shared" si="11"/>
        <v>-18451.431636363646</v>
      </c>
      <c r="AF13" s="62"/>
      <c r="AG13" s="103"/>
      <c r="AH13" s="104"/>
    </row>
    <row r="14" spans="1:37" x14ac:dyDescent="0.25">
      <c r="A14" s="6" t="s">
        <v>16</v>
      </c>
      <c r="B14" s="6" t="s">
        <v>17</v>
      </c>
      <c r="C14" s="31">
        <v>219925</v>
      </c>
      <c r="D14" s="36">
        <f t="shared" si="0"/>
        <v>3.2892960764310211E-2</v>
      </c>
      <c r="E14" s="7">
        <v>252806</v>
      </c>
      <c r="F14" s="36">
        <f t="shared" si="1"/>
        <v>3.8560218787441078E-2</v>
      </c>
      <c r="G14" s="11">
        <v>270599</v>
      </c>
      <c r="H14" s="36">
        <f t="shared" si="2"/>
        <v>3.9519623040405093E-2</v>
      </c>
      <c r="I14" s="67">
        <v>298393.53999999998</v>
      </c>
      <c r="J14" s="36">
        <f t="shared" si="3"/>
        <v>4.0958335776496969E-2</v>
      </c>
      <c r="K14" s="7">
        <v>305746</v>
      </c>
      <c r="L14" s="36">
        <f t="shared" si="4"/>
        <v>4.0241470407687295E-2</v>
      </c>
      <c r="M14" s="67">
        <v>285570.09000000003</v>
      </c>
      <c r="N14" s="36">
        <f t="shared" si="5"/>
        <v>4.0921589910783401E-2</v>
      </c>
      <c r="O14" s="11">
        <f t="shared" si="12"/>
        <v>311531.00727272732</v>
      </c>
      <c r="P14" s="36">
        <f t="shared" si="6"/>
        <v>4.0921589910783422E-2</v>
      </c>
      <c r="Q14" s="86">
        <v>315620.62</v>
      </c>
      <c r="R14" s="36">
        <f t="shared" si="13"/>
        <v>4.326580464991036E-2</v>
      </c>
      <c r="S14" s="101">
        <v>378376.7</v>
      </c>
      <c r="T14" s="36">
        <f t="shared" si="14"/>
        <v>2.7467135639105005E-2</v>
      </c>
      <c r="U14" s="67">
        <v>306695</v>
      </c>
      <c r="V14" s="65">
        <f t="shared" si="7"/>
        <v>3.3962312624253206E-2</v>
      </c>
      <c r="W14" s="86">
        <v>502035</v>
      </c>
      <c r="X14" s="68">
        <v>300500</v>
      </c>
      <c r="Y14" s="75">
        <f t="shared" si="8"/>
        <v>3.9625905082704735E-2</v>
      </c>
      <c r="Z14" s="67">
        <v>440000</v>
      </c>
      <c r="AA14" s="76">
        <f t="shared" si="9"/>
        <v>4.3683708111419271E-2</v>
      </c>
      <c r="AB14" s="36">
        <f t="shared" si="15"/>
        <v>0.46422628951747091</v>
      </c>
      <c r="AC14" s="62"/>
      <c r="AD14" s="54">
        <f t="shared" ref="AD14:AD45" si="16">(C14+E14+G14+I14)/4</f>
        <v>260430.88500000001</v>
      </c>
      <c r="AE14" s="55">
        <f t="shared" si="11"/>
        <v>46264.114999999991</v>
      </c>
      <c r="AF14" s="62"/>
      <c r="AG14" s="103"/>
      <c r="AH14" s="104"/>
    </row>
    <row r="15" spans="1:37" x14ac:dyDescent="0.25">
      <c r="A15" s="6" t="s">
        <v>18</v>
      </c>
      <c r="B15" s="6" t="s">
        <v>19</v>
      </c>
      <c r="C15" s="31">
        <v>536911</v>
      </c>
      <c r="D15" s="36">
        <f t="shared" si="0"/>
        <v>8.0302796212011196E-2</v>
      </c>
      <c r="E15" s="7">
        <v>467235</v>
      </c>
      <c r="F15" s="36">
        <f t="shared" si="1"/>
        <v>7.1266836329636291E-2</v>
      </c>
      <c r="G15" s="11">
        <v>319874</v>
      </c>
      <c r="H15" s="36">
        <f t="shared" si="2"/>
        <v>4.6715988974188889E-2</v>
      </c>
      <c r="I15" s="67">
        <v>763470</v>
      </c>
      <c r="J15" s="36">
        <f t="shared" si="3"/>
        <v>0.10479603752575255</v>
      </c>
      <c r="K15" s="7">
        <v>433500</v>
      </c>
      <c r="L15" s="36">
        <f t="shared" si="4"/>
        <v>5.7056110044718299E-2</v>
      </c>
      <c r="M15" s="67">
        <v>346400.75</v>
      </c>
      <c r="N15" s="36">
        <f t="shared" si="5"/>
        <v>4.9638494830770978E-2</v>
      </c>
      <c r="O15" s="11">
        <f t="shared" si="12"/>
        <v>377891.72727272729</v>
      </c>
      <c r="P15" s="36">
        <f t="shared" si="6"/>
        <v>4.9638494830770999E-2</v>
      </c>
      <c r="Q15" s="86">
        <v>207247.05</v>
      </c>
      <c r="R15" s="36">
        <f t="shared" si="13"/>
        <v>2.8409773669319214E-2</v>
      </c>
      <c r="S15" s="101">
        <v>1566765.84</v>
      </c>
      <c r="T15" s="36">
        <f t="shared" si="14"/>
        <v>0.11373472479144803</v>
      </c>
      <c r="U15" s="67">
        <v>620000</v>
      </c>
      <c r="V15" s="65">
        <f t="shared" si="7"/>
        <v>6.8656593120321449E-2</v>
      </c>
      <c r="W15" s="86">
        <v>1529346</v>
      </c>
      <c r="X15" s="68">
        <v>239647</v>
      </c>
      <c r="Y15" s="75">
        <f t="shared" si="8"/>
        <v>3.1601428536954884E-2</v>
      </c>
      <c r="Z15" s="67">
        <v>575000</v>
      </c>
      <c r="AA15" s="76">
        <f t="shared" si="9"/>
        <v>5.7086664009241089E-2</v>
      </c>
      <c r="AB15" s="36">
        <f t="shared" si="15"/>
        <v>1.3993623955234158</v>
      </c>
      <c r="AC15" s="62">
        <v>3</v>
      </c>
      <c r="AD15" s="54">
        <f t="shared" si="16"/>
        <v>521872.5</v>
      </c>
      <c r="AE15" s="55">
        <f t="shared" si="11"/>
        <v>98127.5</v>
      </c>
      <c r="AF15" s="62"/>
      <c r="AG15" s="103"/>
      <c r="AH15" s="104"/>
    </row>
    <row r="16" spans="1:37" x14ac:dyDescent="0.25">
      <c r="A16" s="10" t="s">
        <v>20</v>
      </c>
      <c r="B16" s="10" t="s">
        <v>21</v>
      </c>
      <c r="C16" s="19">
        <f>SUBTOTAL(9,C8:C15)</f>
        <v>2889606</v>
      </c>
      <c r="D16" s="36">
        <f t="shared" si="0"/>
        <v>0.43218232025606629</v>
      </c>
      <c r="E16" s="19">
        <f t="shared" ref="E16:K16" si="17">SUBTOTAL(9,E8:E15)</f>
        <v>2702748</v>
      </c>
      <c r="F16" s="36">
        <f t="shared" si="1"/>
        <v>0.41224715476420176</v>
      </c>
      <c r="G16" s="17">
        <f>SUBTOTAL(9,G8:G15)</f>
        <v>2598643</v>
      </c>
      <c r="H16" s="36">
        <f t="shared" si="2"/>
        <v>0.37951874092878174</v>
      </c>
      <c r="I16" s="17">
        <f>SUBTOTAL(9,I8:I15)</f>
        <v>3232671.96</v>
      </c>
      <c r="J16" s="36">
        <f t="shared" si="3"/>
        <v>0.44372563693217548</v>
      </c>
      <c r="K16" s="18">
        <f t="shared" si="17"/>
        <v>2921718</v>
      </c>
      <c r="L16" s="36">
        <f t="shared" si="4"/>
        <v>0.38454870525405827</v>
      </c>
      <c r="M16" s="18">
        <f t="shared" ref="M16" si="18">SUBTOTAL(9,M8:M15)</f>
        <v>2746561.6599999997</v>
      </c>
      <c r="N16" s="36">
        <f t="shared" si="5"/>
        <v>0.39357647684741948</v>
      </c>
      <c r="O16" s="17">
        <f>SUBTOTAL(9,O8:O15)</f>
        <v>2996249.083636363</v>
      </c>
      <c r="P16" s="36">
        <f t="shared" si="6"/>
        <v>0.39357647684741959</v>
      </c>
      <c r="Q16" s="18">
        <f>SUBTOTAL(9,Q8:Q15)</f>
        <v>2627733.7000000002</v>
      </c>
      <c r="R16" s="36">
        <f t="shared" si="13"/>
        <v>0.36021414867059753</v>
      </c>
      <c r="S16" s="18">
        <f>SUBTOTAL(9,S8:S15)</f>
        <v>5842845.5699999994</v>
      </c>
      <c r="T16" s="36">
        <f t="shared" si="14"/>
        <v>0.42414406539708649</v>
      </c>
      <c r="U16" s="18">
        <f t="shared" ref="U16" si="19">SUBTOTAL(9,U8:U15)</f>
        <v>2849147</v>
      </c>
      <c r="V16" s="65">
        <f t="shared" si="7"/>
        <v>0.31550439728868468</v>
      </c>
      <c r="W16" s="60">
        <f>SUBTOTAL(9,W8:W15)</f>
        <v>7096351</v>
      </c>
      <c r="X16" s="60">
        <f>SUBTOTAL(9,X8:X15)</f>
        <v>2715087</v>
      </c>
      <c r="Y16" s="75">
        <f t="shared" si="8"/>
        <v>0.35802921714903679</v>
      </c>
      <c r="Z16" s="60">
        <f>SUBTOTAL(9,Z8:Z15)</f>
        <v>3111092</v>
      </c>
      <c r="AA16" s="76">
        <f t="shared" si="9"/>
        <v>0.30887280644493542</v>
      </c>
      <c r="AB16" s="36">
        <f>(Z16/X16)-1</f>
        <v>0.14585352145253538</v>
      </c>
      <c r="AC16" s="62"/>
      <c r="AD16" s="54">
        <f t="shared" si="16"/>
        <v>2855917.24</v>
      </c>
      <c r="AE16" s="55">
        <f t="shared" si="11"/>
        <v>-6770.2400000002235</v>
      </c>
      <c r="AF16" s="62"/>
      <c r="AG16" s="103"/>
      <c r="AH16" s="104"/>
    </row>
    <row r="17" spans="1:34" x14ac:dyDescent="0.25">
      <c r="A17" s="10"/>
      <c r="B17" s="10"/>
      <c r="C17" s="32"/>
      <c r="D17" s="36"/>
      <c r="E17" s="32"/>
      <c r="F17" s="36"/>
      <c r="G17" s="12"/>
      <c r="H17" s="36"/>
      <c r="I17" s="36"/>
      <c r="J17" s="36"/>
      <c r="K17" s="7"/>
      <c r="L17" s="36"/>
      <c r="M17" s="7"/>
      <c r="N17" s="36"/>
      <c r="O17" s="12"/>
      <c r="P17" s="36"/>
      <c r="Q17" s="7"/>
      <c r="R17" s="36"/>
      <c r="S17" s="101"/>
      <c r="T17" s="36"/>
      <c r="U17" s="7"/>
      <c r="V17" s="65"/>
      <c r="W17" s="52"/>
      <c r="X17" s="52"/>
      <c r="Y17" s="75"/>
      <c r="Z17" s="52"/>
      <c r="AA17" s="76"/>
      <c r="AB17" s="36"/>
      <c r="AC17" s="62"/>
      <c r="AD17" s="54">
        <f t="shared" si="16"/>
        <v>0</v>
      </c>
      <c r="AE17" s="55">
        <f t="shared" si="11"/>
        <v>0</v>
      </c>
      <c r="AF17" s="62"/>
      <c r="AG17" s="103"/>
      <c r="AH17" s="104"/>
    </row>
    <row r="18" spans="1:34" x14ac:dyDescent="0.25">
      <c r="A18" s="6" t="s">
        <v>22</v>
      </c>
      <c r="B18" s="6" t="s">
        <v>23</v>
      </c>
      <c r="C18" s="31">
        <v>43678</v>
      </c>
      <c r="D18" s="36">
        <f>C18/$C$52</f>
        <v>6.5326758679710882E-3</v>
      </c>
      <c r="E18" s="7">
        <v>110577</v>
      </c>
      <c r="F18" s="36">
        <f>E18/$E$52</f>
        <v>1.6866187166676708E-2</v>
      </c>
      <c r="G18" s="11">
        <v>89534</v>
      </c>
      <c r="H18" s="36">
        <f>G18/$G$52</f>
        <v>1.30759904112714E-2</v>
      </c>
      <c r="I18" s="67">
        <v>77124.84</v>
      </c>
      <c r="J18" s="36">
        <f>I18/$I$52</f>
        <v>1.0586372256680236E-2</v>
      </c>
      <c r="K18" s="7">
        <v>83664</v>
      </c>
      <c r="L18" s="36">
        <f>K18/$K$52</f>
        <v>1.1011631812644319E-2</v>
      </c>
      <c r="M18" s="67">
        <v>94711.59</v>
      </c>
      <c r="N18" s="36">
        <f>M18/$M$52</f>
        <v>1.3571970530170906E-2</v>
      </c>
      <c r="O18" s="11">
        <f>(M18/11)*12</f>
        <v>103321.73454545453</v>
      </c>
      <c r="P18" s="36">
        <f>O18/$O$52</f>
        <v>1.357197053017091E-2</v>
      </c>
      <c r="Q18" s="86">
        <v>63321.41</v>
      </c>
      <c r="R18" s="36">
        <f t="shared" si="13"/>
        <v>8.6802052261885834E-3</v>
      </c>
      <c r="S18" s="101">
        <v>95243.41</v>
      </c>
      <c r="T18" s="36">
        <f t="shared" si="14"/>
        <v>6.9139132013173376E-3</v>
      </c>
      <c r="U18" s="67">
        <v>59160</v>
      </c>
      <c r="V18" s="65">
        <f>U18/$U$52</f>
        <v>6.5511678209648665E-3</v>
      </c>
      <c r="W18" s="86">
        <v>89566</v>
      </c>
      <c r="X18" s="68">
        <v>63053</v>
      </c>
      <c r="Y18" s="75">
        <f>X18/$X$52</f>
        <v>8.314583005589956E-3</v>
      </c>
      <c r="Z18" s="67">
        <v>74400</v>
      </c>
      <c r="AA18" s="76">
        <f>Z18/$Z$52</f>
        <v>7.3865179170218035E-3</v>
      </c>
      <c r="AB18" s="36">
        <f t="shared" si="15"/>
        <v>0.17995971642903585</v>
      </c>
      <c r="AC18" s="62"/>
      <c r="AD18" s="54">
        <f t="shared" si="16"/>
        <v>80228.459999999992</v>
      </c>
      <c r="AE18" s="55">
        <f t="shared" si="11"/>
        <v>-21068.459999999992</v>
      </c>
      <c r="AF18" s="62"/>
      <c r="AG18" s="103"/>
      <c r="AH18" s="104"/>
    </row>
    <row r="19" spans="1:34" x14ac:dyDescent="0.25">
      <c r="A19" s="6" t="s">
        <v>24</v>
      </c>
      <c r="B19" s="6" t="s">
        <v>25</v>
      </c>
      <c r="C19" s="31">
        <f>23186+19204</f>
        <v>42390</v>
      </c>
      <c r="D19" s="36">
        <f>C19/$C$52</f>
        <v>6.3400368616533366E-3</v>
      </c>
      <c r="E19" s="7">
        <v>41148</v>
      </c>
      <c r="F19" s="36">
        <f>E19/$E$52</f>
        <v>6.2762588018703096E-3</v>
      </c>
      <c r="G19" s="11">
        <v>43911</v>
      </c>
      <c r="H19" s="36">
        <f>G19/$G$52</f>
        <v>6.412980710672353E-3</v>
      </c>
      <c r="I19" s="67">
        <v>46013.81</v>
      </c>
      <c r="J19" s="36">
        <f>I19/$I$52</f>
        <v>6.3159848579025339E-3</v>
      </c>
      <c r="K19" s="7">
        <v>50040</v>
      </c>
      <c r="L19" s="36">
        <f>K19/$K$52</f>
        <v>6.5861309034318432E-3</v>
      </c>
      <c r="M19" s="67">
        <v>27255.759999999998</v>
      </c>
      <c r="N19" s="36">
        <f>M19/$M$52</f>
        <v>3.9056927615449279E-3</v>
      </c>
      <c r="O19" s="11">
        <f>(M19/11)*12</f>
        <v>29733.556363636359</v>
      </c>
      <c r="P19" s="36">
        <f>O19/$O$52</f>
        <v>3.9056927615449292E-3</v>
      </c>
      <c r="Q19" s="86">
        <v>44780.73</v>
      </c>
      <c r="R19" s="36">
        <f t="shared" si="13"/>
        <v>6.1386176741569688E-3</v>
      </c>
      <c r="S19" s="101">
        <v>79505.279999999999</v>
      </c>
      <c r="T19" s="36">
        <f t="shared" si="14"/>
        <v>5.7714502763648564E-3</v>
      </c>
      <c r="U19" s="67">
        <v>40665</v>
      </c>
      <c r="V19" s="65">
        <f>U19/$U$52</f>
        <v>4.5030973536094709E-3</v>
      </c>
      <c r="W19" s="86">
        <v>139831</v>
      </c>
      <c r="X19" s="68">
        <v>47428</v>
      </c>
      <c r="Y19" s="75">
        <f>X19/$X$52</f>
        <v>6.2541678078619645E-3</v>
      </c>
      <c r="Z19" s="67">
        <v>59900</v>
      </c>
      <c r="AA19" s="76">
        <f>Z19/$Z$52</f>
        <v>5.9469411724409416E-3</v>
      </c>
      <c r="AB19" s="36">
        <f t="shared" si="15"/>
        <v>0.26296702369908065</v>
      </c>
      <c r="AC19" s="62"/>
      <c r="AD19" s="54">
        <f t="shared" si="16"/>
        <v>43365.702499999999</v>
      </c>
      <c r="AE19" s="55">
        <f t="shared" si="11"/>
        <v>-2700.7024999999994</v>
      </c>
      <c r="AF19" s="62"/>
      <c r="AG19" s="103"/>
      <c r="AH19" s="104"/>
    </row>
    <row r="20" spans="1:34" x14ac:dyDescent="0.25">
      <c r="A20" s="10" t="s">
        <v>26</v>
      </c>
      <c r="B20" s="10" t="s">
        <v>27</v>
      </c>
      <c r="C20" s="19">
        <f t="shared" ref="C20:K20" si="20">SUBTOTAL(9,C18:C19)</f>
        <v>86068</v>
      </c>
      <c r="D20" s="36">
        <f>C20/$C$52</f>
        <v>1.2872712729624425E-2</v>
      </c>
      <c r="E20" s="19">
        <f t="shared" si="20"/>
        <v>151725</v>
      </c>
      <c r="F20" s="36">
        <f>E20/$E$52</f>
        <v>2.3142445968547018E-2</v>
      </c>
      <c r="G20" s="17">
        <f t="shared" si="20"/>
        <v>133445</v>
      </c>
      <c r="H20" s="36">
        <f>G20/$G$52</f>
        <v>1.9488971121943754E-2</v>
      </c>
      <c r="I20" s="17">
        <f t="shared" si="20"/>
        <v>123138.65</v>
      </c>
      <c r="J20" s="36">
        <f>I20/$I$52</f>
        <v>1.690235711458277E-2</v>
      </c>
      <c r="K20" s="19">
        <f t="shared" si="20"/>
        <v>133704</v>
      </c>
      <c r="L20" s="36">
        <f>K20/$K$52</f>
        <v>1.759776271607616E-2</v>
      </c>
      <c r="M20" s="19">
        <f t="shared" ref="M20" si="21">SUBTOTAL(9,M18:M19)</f>
        <v>121967.34999999999</v>
      </c>
      <c r="N20" s="36">
        <f>M20/$M$52</f>
        <v>1.7477663291715833E-2</v>
      </c>
      <c r="O20" s="17">
        <f>SUBTOTAL(9,O18:O19)</f>
        <v>133055.29090909089</v>
      </c>
      <c r="P20" s="36">
        <f>O20/$O$52</f>
        <v>1.747766329171584E-2</v>
      </c>
      <c r="Q20" s="19">
        <f t="shared" ref="Q20:U20" si="22">SUBTOTAL(9,Q18:Q19)</f>
        <v>108102.14000000001</v>
      </c>
      <c r="R20" s="36">
        <f t="shared" si="13"/>
        <v>1.4818822900345552E-2</v>
      </c>
      <c r="S20" s="19">
        <f t="shared" si="22"/>
        <v>174748.69</v>
      </c>
      <c r="T20" s="36">
        <f t="shared" si="14"/>
        <v>1.2685363477682194E-2</v>
      </c>
      <c r="U20" s="19">
        <f t="shared" si="22"/>
        <v>99825</v>
      </c>
      <c r="V20" s="65">
        <f>U20/$U$52</f>
        <v>1.1054265174574338E-2</v>
      </c>
      <c r="W20" s="19">
        <f>SUBTOTAL(9,W18:W19)</f>
        <v>229397</v>
      </c>
      <c r="X20" s="19">
        <f>SUBTOTAL(9,X18:X19)</f>
        <v>110481</v>
      </c>
      <c r="Y20" s="75">
        <f>X20/$X$52</f>
        <v>1.4568750813451921E-2</v>
      </c>
      <c r="Z20" s="19">
        <f>SUBTOTAL(9,Z18:Z19)</f>
        <v>134300</v>
      </c>
      <c r="AA20" s="76">
        <f>Z20/$Z$52</f>
        <v>1.3333459089462745E-2</v>
      </c>
      <c r="AB20" s="36">
        <f t="shared" si="15"/>
        <v>0.21559363148414667</v>
      </c>
      <c r="AC20" s="62">
        <v>4</v>
      </c>
      <c r="AD20" s="54">
        <f t="shared" si="16"/>
        <v>123594.16250000001</v>
      </c>
      <c r="AE20" s="55">
        <f t="shared" si="11"/>
        <v>-23769.162500000006</v>
      </c>
      <c r="AF20" s="62"/>
      <c r="AG20" s="103"/>
      <c r="AH20" s="104"/>
    </row>
    <row r="21" spans="1:34" x14ac:dyDescent="0.25">
      <c r="A21" s="10"/>
      <c r="B21" s="10"/>
      <c r="C21" s="32"/>
      <c r="D21" s="36"/>
      <c r="E21" s="32"/>
      <c r="F21" s="36"/>
      <c r="G21" s="12"/>
      <c r="H21" s="36"/>
      <c r="I21" s="36"/>
      <c r="J21" s="36"/>
      <c r="K21" s="7"/>
      <c r="L21" s="36"/>
      <c r="M21" s="7"/>
      <c r="N21" s="36"/>
      <c r="O21" s="12"/>
      <c r="P21" s="36"/>
      <c r="Q21" s="7"/>
      <c r="R21" s="36"/>
      <c r="S21" s="101"/>
      <c r="T21" s="36"/>
      <c r="U21" s="7"/>
      <c r="V21" s="65"/>
      <c r="W21" s="52"/>
      <c r="X21" s="52"/>
      <c r="Y21" s="75"/>
      <c r="Z21" s="52"/>
      <c r="AA21" s="76"/>
      <c r="AB21" s="36"/>
      <c r="AC21" s="62"/>
      <c r="AD21" s="54">
        <f t="shared" si="16"/>
        <v>0</v>
      </c>
      <c r="AE21" s="55">
        <f t="shared" si="11"/>
        <v>0</v>
      </c>
      <c r="AF21" s="62"/>
      <c r="AG21" s="103"/>
      <c r="AH21" s="104"/>
    </row>
    <row r="22" spans="1:34" x14ac:dyDescent="0.25">
      <c r="A22" s="6" t="s">
        <v>28</v>
      </c>
      <c r="B22" s="6" t="s">
        <v>29</v>
      </c>
      <c r="C22" s="33">
        <v>1990</v>
      </c>
      <c r="D22" s="36">
        <f t="shared" ref="D22:D27" si="23">C22/$C$52</f>
        <v>2.9763324733876243E-4</v>
      </c>
      <c r="E22" s="7">
        <v>2552</v>
      </c>
      <c r="F22" s="36">
        <f t="shared" ref="F22:F27" si="24">E22/$E$52</f>
        <v>3.8925372952204308E-4</v>
      </c>
      <c r="G22" s="11">
        <v>2440</v>
      </c>
      <c r="H22" s="36">
        <f t="shared" ref="H22:H27" si="25">G22/$G$52</f>
        <v>3.5634972863383984E-4</v>
      </c>
      <c r="I22" s="52">
        <v>2420</v>
      </c>
      <c r="J22" s="36">
        <f t="shared" ref="J22:J27" si="26">I22/$I$52</f>
        <v>3.3217600012092307E-4</v>
      </c>
      <c r="K22" s="7">
        <v>2900</v>
      </c>
      <c r="L22" s="36">
        <f t="shared" ref="L22:L27" si="27">K22/$K$52</f>
        <v>3.8169024020688136E-4</v>
      </c>
      <c r="M22" s="7">
        <v>2340</v>
      </c>
      <c r="N22" s="36">
        <f t="shared" ref="N22:N27" si="28">M22/$M$52</f>
        <v>3.3531705085512687E-4</v>
      </c>
      <c r="O22" s="11">
        <f>(M22/11)*12</f>
        <v>2552.7272727272725</v>
      </c>
      <c r="P22" s="36">
        <f t="shared" ref="P22:P27" si="29">O22/$O$52</f>
        <v>3.3531705085512693E-4</v>
      </c>
      <c r="Q22" s="7">
        <v>3225</v>
      </c>
      <c r="R22" s="36">
        <f t="shared" si="13"/>
        <v>4.4208841613694607E-4</v>
      </c>
      <c r="S22" s="101">
        <v>2875</v>
      </c>
      <c r="T22" s="36">
        <f t="shared" si="14"/>
        <v>2.0870210814362219E-4</v>
      </c>
      <c r="U22" s="52">
        <v>3250</v>
      </c>
      <c r="V22" s="65">
        <f t="shared" ref="V22:V27" si="30">U22/$U$52</f>
        <v>3.5989343167910437E-4</v>
      </c>
      <c r="W22" s="86">
        <v>0</v>
      </c>
      <c r="X22" s="52">
        <v>3225</v>
      </c>
      <c r="Y22" s="75">
        <f t="shared" ref="Y22:Y27" si="31">X22/$X$52</f>
        <v>4.2526969681105746E-4</v>
      </c>
      <c r="Z22" s="52">
        <v>2500</v>
      </c>
      <c r="AA22" s="76">
        <f t="shared" ref="AA22:AA27" si="32">Z22/$Z$52</f>
        <v>2.4820288699670037E-4</v>
      </c>
      <c r="AB22" s="36">
        <f t="shared" si="15"/>
        <v>-0.22480620155038755</v>
      </c>
      <c r="AC22" s="62"/>
      <c r="AD22" s="54">
        <f t="shared" si="16"/>
        <v>2350.5</v>
      </c>
      <c r="AE22" s="55">
        <f t="shared" si="11"/>
        <v>899.5</v>
      </c>
      <c r="AF22" s="62"/>
      <c r="AG22" s="103"/>
      <c r="AH22" s="104"/>
    </row>
    <row r="23" spans="1:34" x14ac:dyDescent="0.25">
      <c r="A23" s="6" t="s">
        <v>30</v>
      </c>
      <c r="B23" s="6" t="s">
        <v>31</v>
      </c>
      <c r="C23" s="33">
        <v>71562</v>
      </c>
      <c r="D23" s="36">
        <f t="shared" si="23"/>
        <v>1.0703130877415335E-2</v>
      </c>
      <c r="E23" s="7">
        <v>77743</v>
      </c>
      <c r="F23" s="36">
        <f t="shared" si="24"/>
        <v>1.1858053563570611E-2</v>
      </c>
      <c r="G23" s="11">
        <v>54524</v>
      </c>
      <c r="H23" s="36">
        <f t="shared" si="25"/>
        <v>7.9629559852588041E-3</v>
      </c>
      <c r="I23" s="52">
        <v>53928</v>
      </c>
      <c r="J23" s="36">
        <f t="shared" si="26"/>
        <v>7.4023088159178262E-3</v>
      </c>
      <c r="K23" s="7">
        <v>55000</v>
      </c>
      <c r="L23" s="36">
        <f t="shared" si="27"/>
        <v>7.2389528315098192E-3</v>
      </c>
      <c r="M23" s="7">
        <v>50223</v>
      </c>
      <c r="N23" s="36">
        <f t="shared" si="28"/>
        <v>7.196849677391896E-3</v>
      </c>
      <c r="O23" s="11">
        <f t="shared" ref="O23:O26" si="33">(M23/11)*12</f>
        <v>54788.727272727279</v>
      </c>
      <c r="P23" s="36">
        <f t="shared" si="29"/>
        <v>7.1968496773918995E-3</v>
      </c>
      <c r="Q23" s="7">
        <v>88053</v>
      </c>
      <c r="R23" s="36">
        <f t="shared" si="13"/>
        <v>1.2070453118172562E-2</v>
      </c>
      <c r="S23" s="101">
        <v>79590.899999999994</v>
      </c>
      <c r="T23" s="36">
        <f t="shared" si="14"/>
        <v>5.7776656066254673E-3</v>
      </c>
      <c r="U23" s="52">
        <v>112128</v>
      </c>
      <c r="V23" s="65">
        <f t="shared" si="30"/>
        <v>1.2416655602250653E-2</v>
      </c>
      <c r="W23" s="86">
        <v>68902</v>
      </c>
      <c r="X23" s="52">
        <v>58599</v>
      </c>
      <c r="Y23" s="75">
        <f t="shared" si="31"/>
        <v>7.7272492909864054E-3</v>
      </c>
      <c r="Z23" s="52">
        <v>119300</v>
      </c>
      <c r="AA23" s="76">
        <f t="shared" si="32"/>
        <v>1.1844241767482543E-2</v>
      </c>
      <c r="AB23" s="36">
        <f t="shared" si="15"/>
        <v>1.0358709192989641</v>
      </c>
      <c r="AC23" s="62"/>
      <c r="AD23" s="54">
        <f t="shared" si="16"/>
        <v>64439.25</v>
      </c>
      <c r="AE23" s="55">
        <f t="shared" si="11"/>
        <v>47688.75</v>
      </c>
      <c r="AF23" s="62"/>
      <c r="AG23" s="103"/>
      <c r="AH23" s="104"/>
    </row>
    <row r="24" spans="1:34" x14ac:dyDescent="0.25">
      <c r="A24" s="6" t="s">
        <v>32</v>
      </c>
      <c r="B24" s="6" t="s">
        <v>33</v>
      </c>
      <c r="C24" s="33">
        <v>28942</v>
      </c>
      <c r="D24" s="36">
        <f t="shared" si="23"/>
        <v>4.3286941932052575E-3</v>
      </c>
      <c r="E24" s="7">
        <v>12319</v>
      </c>
      <c r="F24" s="36">
        <f t="shared" si="24"/>
        <v>1.8790034067327778E-3</v>
      </c>
      <c r="G24" s="11">
        <v>1918</v>
      </c>
      <c r="H24" s="36">
        <f t="shared" si="25"/>
        <v>2.8011425390151839E-4</v>
      </c>
      <c r="I24" s="52">
        <v>0</v>
      </c>
      <c r="J24" s="36">
        <f t="shared" si="26"/>
        <v>0</v>
      </c>
      <c r="K24" s="9">
        <v>13000</v>
      </c>
      <c r="L24" s="36">
        <f t="shared" si="27"/>
        <v>1.7110252147205028E-3</v>
      </c>
      <c r="M24" s="9">
        <v>1855</v>
      </c>
      <c r="N24" s="36">
        <f t="shared" si="28"/>
        <v>2.6581757663942746E-4</v>
      </c>
      <c r="O24" s="11">
        <f t="shared" si="33"/>
        <v>2023.6363636363635</v>
      </c>
      <c r="P24" s="36">
        <f t="shared" si="29"/>
        <v>2.6581757663942757E-4</v>
      </c>
      <c r="Q24" s="33">
        <v>350</v>
      </c>
      <c r="R24" s="36">
        <f t="shared" si="13"/>
        <v>4.7978587797808101E-5</v>
      </c>
      <c r="S24" s="101">
        <v>0</v>
      </c>
      <c r="T24" s="36">
        <f t="shared" si="14"/>
        <v>0</v>
      </c>
      <c r="U24" s="52">
        <v>0</v>
      </c>
      <c r="V24" s="65">
        <f t="shared" si="30"/>
        <v>0</v>
      </c>
      <c r="W24" s="52">
        <v>0</v>
      </c>
      <c r="X24" s="52">
        <v>350</v>
      </c>
      <c r="Y24" s="75">
        <f t="shared" si="31"/>
        <v>4.6153300429107017E-5</v>
      </c>
      <c r="Z24" s="52">
        <v>0</v>
      </c>
      <c r="AA24" s="76">
        <f t="shared" si="32"/>
        <v>0</v>
      </c>
      <c r="AB24" s="36">
        <f>(Z24/X24)-1</f>
        <v>-1</v>
      </c>
      <c r="AC24" s="62"/>
      <c r="AD24" s="54">
        <f t="shared" si="16"/>
        <v>10794.75</v>
      </c>
      <c r="AE24" s="55">
        <f t="shared" si="11"/>
        <v>-10794.75</v>
      </c>
      <c r="AF24" s="62"/>
      <c r="AG24" s="103"/>
      <c r="AH24" s="104"/>
    </row>
    <row r="25" spans="1:34" x14ac:dyDescent="0.25">
      <c r="A25" s="6" t="s">
        <v>34</v>
      </c>
      <c r="B25" s="6" t="s">
        <v>35</v>
      </c>
      <c r="C25" s="33">
        <f>15388+16242</f>
        <v>31630</v>
      </c>
      <c r="D25" s="36">
        <f t="shared" si="23"/>
        <v>4.7307234237814345E-3</v>
      </c>
      <c r="E25" s="7">
        <v>24986</v>
      </c>
      <c r="F25" s="36">
        <f t="shared" si="24"/>
        <v>3.8110868674912889E-3</v>
      </c>
      <c r="G25" s="11">
        <v>13475</v>
      </c>
      <c r="H25" s="36">
        <f t="shared" si="25"/>
        <v>1.9679559808774556E-3</v>
      </c>
      <c r="I25" s="52">
        <v>19056</v>
      </c>
      <c r="J25" s="36">
        <f t="shared" si="26"/>
        <v>2.6156801067373182E-3</v>
      </c>
      <c r="K25" s="7">
        <v>19000</v>
      </c>
      <c r="L25" s="36">
        <f t="shared" si="27"/>
        <v>2.5007291599761193E-3</v>
      </c>
      <c r="M25" s="7">
        <v>12218</v>
      </c>
      <c r="N25" s="36">
        <f t="shared" si="28"/>
        <v>1.7508135586957007E-3</v>
      </c>
      <c r="O25" s="11">
        <f t="shared" si="33"/>
        <v>13328.727272727272</v>
      </c>
      <c r="P25" s="36">
        <f t="shared" si="29"/>
        <v>1.7508135586957014E-3</v>
      </c>
      <c r="Q25" s="7">
        <v>12047</v>
      </c>
      <c r="R25" s="36">
        <f t="shared" si="13"/>
        <v>1.6514229920005547E-3</v>
      </c>
      <c r="S25" s="101">
        <v>6873</v>
      </c>
      <c r="T25" s="36">
        <f t="shared" si="14"/>
        <v>4.9892507452908353E-4</v>
      </c>
      <c r="U25" s="52">
        <v>8500</v>
      </c>
      <c r="V25" s="65">
        <f t="shared" si="30"/>
        <v>9.412597443915038E-4</v>
      </c>
      <c r="W25" s="52">
        <v>66</v>
      </c>
      <c r="X25" s="52">
        <v>12047</v>
      </c>
      <c r="Y25" s="75">
        <f t="shared" si="31"/>
        <v>1.5885966007698634E-3</v>
      </c>
      <c r="Z25" s="52">
        <v>0</v>
      </c>
      <c r="AA25" s="76">
        <f t="shared" si="32"/>
        <v>0</v>
      </c>
      <c r="AB25" s="36">
        <f t="shared" si="15"/>
        <v>-1</v>
      </c>
      <c r="AC25" s="62"/>
      <c r="AD25" s="54">
        <f t="shared" si="16"/>
        <v>22286.75</v>
      </c>
      <c r="AE25" s="55">
        <f t="shared" si="11"/>
        <v>-13786.75</v>
      </c>
      <c r="AF25" s="62"/>
      <c r="AG25" s="103"/>
      <c r="AH25" s="104"/>
    </row>
    <row r="26" spans="1:34" x14ac:dyDescent="0.25">
      <c r="A26" s="6" t="s">
        <v>36</v>
      </c>
      <c r="B26" s="6" t="s">
        <v>196</v>
      </c>
      <c r="C26" s="33">
        <v>11156</v>
      </c>
      <c r="D26" s="36">
        <f t="shared" si="23"/>
        <v>1.6685409584478561E-3</v>
      </c>
      <c r="E26" s="7">
        <v>15501</v>
      </c>
      <c r="F26" s="36">
        <f t="shared" si="24"/>
        <v>2.3643503375083033E-3</v>
      </c>
      <c r="G26" s="11">
        <v>9383</v>
      </c>
      <c r="H26" s="36">
        <f t="shared" si="25"/>
        <v>1.3703399605620161E-3</v>
      </c>
      <c r="I26" s="52">
        <v>12536</v>
      </c>
      <c r="J26" s="36">
        <f t="shared" si="26"/>
        <v>1.7207265857503685E-3</v>
      </c>
      <c r="K26" s="7">
        <v>10000</v>
      </c>
      <c r="L26" s="36">
        <f t="shared" si="27"/>
        <v>1.3161732420926943E-3</v>
      </c>
      <c r="M26" s="7">
        <v>7077</v>
      </c>
      <c r="N26" s="36">
        <f t="shared" si="28"/>
        <v>1.0141191320092876E-3</v>
      </c>
      <c r="O26" s="11">
        <f t="shared" si="33"/>
        <v>7720.363636363636</v>
      </c>
      <c r="P26" s="36">
        <f t="shared" si="29"/>
        <v>1.0141191320092878E-3</v>
      </c>
      <c r="Q26" s="7">
        <v>0</v>
      </c>
      <c r="R26" s="36">
        <f t="shared" si="13"/>
        <v>0</v>
      </c>
      <c r="S26" s="101">
        <v>0</v>
      </c>
      <c r="T26" s="36">
        <f t="shared" si="14"/>
        <v>0</v>
      </c>
      <c r="U26" s="52">
        <v>0</v>
      </c>
      <c r="V26" s="65">
        <f t="shared" si="30"/>
        <v>0</v>
      </c>
      <c r="W26" s="52">
        <v>0</v>
      </c>
      <c r="X26" s="52">
        <v>0</v>
      </c>
      <c r="Y26" s="75">
        <f t="shared" si="31"/>
        <v>0</v>
      </c>
      <c r="Z26" s="52">
        <v>0</v>
      </c>
      <c r="AA26" s="76">
        <f t="shared" si="32"/>
        <v>0</v>
      </c>
      <c r="AB26" s="36" t="e">
        <f t="shared" si="15"/>
        <v>#DIV/0!</v>
      </c>
      <c r="AC26" s="62"/>
      <c r="AD26" s="54">
        <f t="shared" si="16"/>
        <v>12144</v>
      </c>
      <c r="AE26" s="55">
        <f t="shared" si="11"/>
        <v>-12144</v>
      </c>
      <c r="AF26" s="62"/>
      <c r="AG26" s="103"/>
      <c r="AH26" s="104"/>
    </row>
    <row r="27" spans="1:34" x14ac:dyDescent="0.25">
      <c r="A27" s="10" t="s">
        <v>37</v>
      </c>
      <c r="B27" s="10" t="s">
        <v>38</v>
      </c>
      <c r="C27" s="19">
        <f t="shared" ref="C27:K27" si="34">SUBTOTAL(9,C22:C26)</f>
        <v>145280</v>
      </c>
      <c r="D27" s="36">
        <f t="shared" si="23"/>
        <v>2.1728722700188646E-2</v>
      </c>
      <c r="E27" s="19">
        <f t="shared" si="34"/>
        <v>133101</v>
      </c>
      <c r="F27" s="36">
        <f t="shared" si="24"/>
        <v>2.0301747904825022E-2</v>
      </c>
      <c r="G27" s="17">
        <f t="shared" si="34"/>
        <v>81740</v>
      </c>
      <c r="H27" s="36">
        <f t="shared" si="25"/>
        <v>1.1937715909233634E-2</v>
      </c>
      <c r="I27" s="17">
        <f t="shared" si="34"/>
        <v>87940</v>
      </c>
      <c r="J27" s="36">
        <f t="shared" si="26"/>
        <v>1.2070891508526436E-2</v>
      </c>
      <c r="K27" s="18">
        <f t="shared" si="34"/>
        <v>99900</v>
      </c>
      <c r="L27" s="36">
        <f t="shared" si="27"/>
        <v>1.3148570688506018E-2</v>
      </c>
      <c r="M27" s="18">
        <f t="shared" ref="M27" si="35">SUBTOTAL(9,M22:M26)</f>
        <v>73713</v>
      </c>
      <c r="N27" s="36">
        <f t="shared" si="28"/>
        <v>1.0562916995591438E-2</v>
      </c>
      <c r="O27" s="17">
        <f>SUBTOTAL(9,O22:O26)</f>
        <v>80414.181818181809</v>
      </c>
      <c r="P27" s="36">
        <f t="shared" si="29"/>
        <v>1.0562916995591441E-2</v>
      </c>
      <c r="Q27" s="18">
        <f>SUBTOTAL(9,Q22:Q26)</f>
        <v>103675</v>
      </c>
      <c r="R27" s="36">
        <f t="shared" si="13"/>
        <v>1.421194311410787E-2</v>
      </c>
      <c r="S27" s="18">
        <f>SUBTOTAL(9,S22:S26)</f>
        <v>89338.9</v>
      </c>
      <c r="T27" s="36">
        <f t="shared" si="14"/>
        <v>6.485292789298173E-3</v>
      </c>
      <c r="U27" s="18">
        <f t="shared" ref="U27" si="36">SUBTOTAL(9,U22:U26)</f>
        <v>123878</v>
      </c>
      <c r="V27" s="65">
        <f t="shared" si="30"/>
        <v>1.371780877832126E-2</v>
      </c>
      <c r="W27" s="17">
        <f t="shared" ref="W27" si="37">SUBTOTAL(9,W22:W26)</f>
        <v>68968</v>
      </c>
      <c r="X27" s="17">
        <f>SUBTOTAL(9,X22:X26)</f>
        <v>74221</v>
      </c>
      <c r="Y27" s="75">
        <f t="shared" si="31"/>
        <v>9.7872688889964338E-3</v>
      </c>
      <c r="Z27" s="17">
        <f>SUBTOTAL(9,Z22:Z26)</f>
        <v>121800</v>
      </c>
      <c r="AA27" s="76">
        <f t="shared" si="32"/>
        <v>1.2092444654479242E-2</v>
      </c>
      <c r="AB27" s="36">
        <f t="shared" si="15"/>
        <v>0.64104498726775438</v>
      </c>
      <c r="AC27" s="62"/>
      <c r="AD27" s="54">
        <f t="shared" si="16"/>
        <v>112015.25</v>
      </c>
      <c r="AE27" s="55">
        <f t="shared" si="11"/>
        <v>11862.75</v>
      </c>
      <c r="AF27" s="62"/>
      <c r="AG27" s="103"/>
      <c r="AH27" s="104"/>
    </row>
    <row r="28" spans="1:34" x14ac:dyDescent="0.25">
      <c r="A28" s="10"/>
      <c r="B28" s="10"/>
      <c r="C28" s="32"/>
      <c r="D28" s="36"/>
      <c r="E28" s="32"/>
      <c r="F28" s="36"/>
      <c r="G28" s="12"/>
      <c r="H28" s="36"/>
      <c r="I28" s="36"/>
      <c r="J28" s="36"/>
      <c r="K28" s="7"/>
      <c r="L28" s="36"/>
      <c r="M28" s="7"/>
      <c r="N28" s="36"/>
      <c r="O28" s="12"/>
      <c r="P28" s="36"/>
      <c r="Q28" s="7"/>
      <c r="R28" s="36"/>
      <c r="S28" s="101"/>
      <c r="T28" s="36"/>
      <c r="U28" s="7"/>
      <c r="V28" s="65"/>
      <c r="W28" s="52"/>
      <c r="X28" s="52"/>
      <c r="Y28" s="75"/>
      <c r="Z28" s="52"/>
      <c r="AA28" s="76"/>
      <c r="AB28" s="36"/>
      <c r="AC28" s="62"/>
      <c r="AD28" s="54">
        <f t="shared" si="16"/>
        <v>0</v>
      </c>
      <c r="AE28" s="55">
        <f t="shared" si="11"/>
        <v>0</v>
      </c>
      <c r="AF28" s="62"/>
      <c r="AG28" s="103"/>
      <c r="AH28" s="104"/>
    </row>
    <row r="29" spans="1:34" x14ac:dyDescent="0.25">
      <c r="A29" s="6" t="s">
        <v>39</v>
      </c>
      <c r="B29" s="6" t="s">
        <v>40</v>
      </c>
      <c r="C29" s="7">
        <v>1486472</v>
      </c>
      <c r="D29" s="36">
        <f>C29/$C$52</f>
        <v>0.22232336102419339</v>
      </c>
      <c r="E29" s="7">
        <v>1624795</v>
      </c>
      <c r="F29" s="36">
        <f>E29/$E$52</f>
        <v>0.24782817925500314</v>
      </c>
      <c r="G29" s="11">
        <v>1619101</v>
      </c>
      <c r="H29" s="36">
        <f>G29/$G$52</f>
        <v>0.23646155818884373</v>
      </c>
      <c r="I29" s="52">
        <v>1650395</v>
      </c>
      <c r="J29" s="36">
        <f>I29/$I$52</f>
        <v>0.22653785525602102</v>
      </c>
      <c r="K29" s="7">
        <v>1573236</v>
      </c>
      <c r="L29" s="36">
        <f>K29/$K$52</f>
        <v>0.20706511266969421</v>
      </c>
      <c r="M29" s="67">
        <v>1551008</v>
      </c>
      <c r="N29" s="36">
        <f>M29/$M$52</f>
        <v>0.222256165988337</v>
      </c>
      <c r="O29" s="11">
        <f>(M29/11)*12</f>
        <v>1692008.7272727271</v>
      </c>
      <c r="P29" s="36">
        <f>O29/$O$52</f>
        <v>0.22225616598833706</v>
      </c>
      <c r="Q29" s="7">
        <v>1639737</v>
      </c>
      <c r="R29" s="36">
        <f t="shared" si="13"/>
        <v>0.22477790177089846</v>
      </c>
      <c r="S29" s="101">
        <v>3080080.78</v>
      </c>
      <c r="T29" s="36">
        <f t="shared" si="14"/>
        <v>0.22358933983953116</v>
      </c>
      <c r="U29" s="67">
        <v>2302735</v>
      </c>
      <c r="V29" s="65">
        <f>U29/$U$52</f>
        <v>0.25499667735310227</v>
      </c>
      <c r="W29" s="86">
        <v>2758529</v>
      </c>
      <c r="X29" s="68">
        <v>1639737</v>
      </c>
      <c r="Y29" s="75">
        <f>X29/$X$52</f>
        <v>0.21622649824492185</v>
      </c>
      <c r="Z29" s="67">
        <v>2586548</v>
      </c>
      <c r="AA29" s="76">
        <f>Z29/$Z$52</f>
        <v>0.25679547238221656</v>
      </c>
      <c r="AB29" s="36">
        <f t="shared" si="15"/>
        <v>0.57741637835823667</v>
      </c>
      <c r="AC29" s="62">
        <v>5</v>
      </c>
      <c r="AD29" s="54">
        <f t="shared" si="16"/>
        <v>1595190.75</v>
      </c>
      <c r="AE29" s="55">
        <f t="shared" si="11"/>
        <v>707544.25</v>
      </c>
      <c r="AF29" s="62"/>
      <c r="AG29" s="103"/>
      <c r="AH29" s="104"/>
    </row>
    <row r="30" spans="1:34" x14ac:dyDescent="0.25">
      <c r="A30" s="6" t="s">
        <v>41</v>
      </c>
      <c r="B30" s="6" t="s">
        <v>42</v>
      </c>
      <c r="C30" s="7">
        <v>5273</v>
      </c>
      <c r="D30" s="36">
        <f>C30/$C$52</f>
        <v>7.88653323224771E-4</v>
      </c>
      <c r="E30" s="7">
        <v>1000</v>
      </c>
      <c r="F30" s="36">
        <f>E30/$E$52</f>
        <v>1.5252889087854354E-4</v>
      </c>
      <c r="G30" s="11">
        <v>2000</v>
      </c>
      <c r="H30" s="36">
        <f>G30/$G$52</f>
        <v>2.9208994150314741E-4</v>
      </c>
      <c r="I30" s="52">
        <v>4500</v>
      </c>
      <c r="J30" s="36">
        <f>I30/$I$52</f>
        <v>6.1768264485295612E-4</v>
      </c>
      <c r="K30" s="9">
        <v>50000</v>
      </c>
      <c r="L30" s="36">
        <f>K30/$K$52</f>
        <v>6.5808662104634716E-3</v>
      </c>
      <c r="M30" s="67">
        <v>0</v>
      </c>
      <c r="N30" s="36">
        <f>M30/$M$52</f>
        <v>0</v>
      </c>
      <c r="O30" s="11">
        <f>(M30/11)*12</f>
        <v>0</v>
      </c>
      <c r="P30" s="36">
        <f>O30/$O$52</f>
        <v>0</v>
      </c>
      <c r="Q30" s="33">
        <v>30000</v>
      </c>
      <c r="R30" s="36">
        <f t="shared" si="13"/>
        <v>4.1124503826692653E-3</v>
      </c>
      <c r="S30" s="101">
        <v>20000</v>
      </c>
      <c r="T30" s="36">
        <f t="shared" si="14"/>
        <v>1.4518407523034587E-3</v>
      </c>
      <c r="U30" s="67">
        <v>50000</v>
      </c>
      <c r="V30" s="65">
        <f>U30/$U$52</f>
        <v>5.5368220258323756E-3</v>
      </c>
      <c r="W30" s="86">
        <v>276500</v>
      </c>
      <c r="X30" s="68">
        <v>86800</v>
      </c>
      <c r="Y30" s="75">
        <f>X30/$X$52</f>
        <v>1.144601850641854E-2</v>
      </c>
      <c r="Z30" s="67">
        <v>50000</v>
      </c>
      <c r="AA30" s="76">
        <f>Z30/$Z$52</f>
        <v>4.9640577399340082E-3</v>
      </c>
      <c r="AB30" s="36">
        <f t="shared" si="15"/>
        <v>-0.42396313364055305</v>
      </c>
      <c r="AC30" s="62">
        <v>6</v>
      </c>
      <c r="AD30" s="54">
        <f t="shared" si="16"/>
        <v>3193.25</v>
      </c>
      <c r="AE30" s="55">
        <f t="shared" si="11"/>
        <v>46806.75</v>
      </c>
      <c r="AF30" s="62"/>
      <c r="AG30" s="103"/>
      <c r="AH30" s="104"/>
    </row>
    <row r="31" spans="1:34" x14ac:dyDescent="0.25">
      <c r="A31" s="6" t="s">
        <v>43</v>
      </c>
      <c r="B31" s="6" t="s">
        <v>44</v>
      </c>
      <c r="C31" s="7">
        <v>191713</v>
      </c>
      <c r="D31" s="36">
        <f>C31/$C$52</f>
        <v>2.8673448616611134E-2</v>
      </c>
      <c r="E31" s="7">
        <v>191938</v>
      </c>
      <c r="F31" s="36">
        <f>E31/$E$52</f>
        <v>2.9276090257445889E-2</v>
      </c>
      <c r="G31" s="11">
        <v>189213</v>
      </c>
      <c r="H31" s="36">
        <f>G31/$G$52</f>
        <v>2.7633607050817514E-2</v>
      </c>
      <c r="I31" s="52">
        <v>191202</v>
      </c>
      <c r="J31" s="36">
        <f>I31/$I$52</f>
        <v>2.6244923791372204E-2</v>
      </c>
      <c r="K31" s="7">
        <v>418926</v>
      </c>
      <c r="L31" s="36">
        <f>K31/$K$52</f>
        <v>5.513791916169241E-2</v>
      </c>
      <c r="M31" s="67">
        <v>0</v>
      </c>
      <c r="N31" s="36">
        <f>M31/$M$52</f>
        <v>0</v>
      </c>
      <c r="O31" s="11">
        <f>(M31/11)*12</f>
        <v>0</v>
      </c>
      <c r="P31" s="36">
        <f>O31/$O$52</f>
        <v>0</v>
      </c>
      <c r="Q31" s="7">
        <v>25000</v>
      </c>
      <c r="R31" s="36">
        <f t="shared" si="13"/>
        <v>3.4270419855577214E-3</v>
      </c>
      <c r="S31" s="101">
        <v>5000</v>
      </c>
      <c r="T31" s="36">
        <f t="shared" si="14"/>
        <v>3.6296018807586468E-4</v>
      </c>
      <c r="U31" s="67">
        <v>0</v>
      </c>
      <c r="V31" s="65">
        <f>U31/$U$52</f>
        <v>0</v>
      </c>
      <c r="W31" s="86">
        <v>1720845</v>
      </c>
      <c r="X31" s="68">
        <v>0</v>
      </c>
      <c r="Y31" s="75">
        <f>X31/$X$52</f>
        <v>0</v>
      </c>
      <c r="Z31" s="67">
        <v>86392</v>
      </c>
      <c r="AA31" s="76">
        <f>Z31/$Z$52</f>
        <v>8.5770975253675764E-3</v>
      </c>
      <c r="AB31" s="36" t="e">
        <f t="shared" si="15"/>
        <v>#DIV/0!</v>
      </c>
      <c r="AC31" s="62">
        <v>7</v>
      </c>
      <c r="AD31" s="54">
        <f t="shared" si="16"/>
        <v>191016.5</v>
      </c>
      <c r="AE31" s="55">
        <f t="shared" si="11"/>
        <v>-191016.5</v>
      </c>
      <c r="AF31" s="62"/>
      <c r="AG31" s="103"/>
      <c r="AH31" s="104"/>
    </row>
    <row r="32" spans="1:34" x14ac:dyDescent="0.25">
      <c r="A32" s="10" t="s">
        <v>45</v>
      </c>
      <c r="B32" s="10" t="s">
        <v>46</v>
      </c>
      <c r="C32" s="20">
        <f t="shared" ref="C32:K32" si="38">SUBTOTAL(9,C29:C31)</f>
        <v>1683458</v>
      </c>
      <c r="D32" s="36">
        <f>C32/$C$52</f>
        <v>0.25178546296402932</v>
      </c>
      <c r="E32" s="20">
        <f t="shared" si="38"/>
        <v>1817733</v>
      </c>
      <c r="F32" s="36">
        <f>E32/$E$52</f>
        <v>0.27725679840332756</v>
      </c>
      <c r="G32" s="18">
        <f t="shared" si="38"/>
        <v>1810314</v>
      </c>
      <c r="H32" s="36">
        <f>G32/$G$52</f>
        <v>0.2643872551811644</v>
      </c>
      <c r="I32" s="18">
        <f t="shared" si="38"/>
        <v>1846097</v>
      </c>
      <c r="J32" s="36">
        <f>I32/$I$52</f>
        <v>0.25340046169224617</v>
      </c>
      <c r="K32" s="18">
        <f t="shared" si="38"/>
        <v>2042162</v>
      </c>
      <c r="L32" s="36">
        <f>K32/$K$52</f>
        <v>0.2687838980418501</v>
      </c>
      <c r="M32" s="18">
        <f t="shared" ref="M32" si="39">SUBTOTAL(9,M29:M31)</f>
        <v>1551008</v>
      </c>
      <c r="N32" s="36">
        <f>M32/$M$52</f>
        <v>0.222256165988337</v>
      </c>
      <c r="O32" s="18">
        <f>SUBTOTAL(9,O29:O31)</f>
        <v>1692008.7272727271</v>
      </c>
      <c r="P32" s="36">
        <f>O32/$O$52</f>
        <v>0.22225616598833706</v>
      </c>
      <c r="Q32" s="18">
        <f t="shared" ref="Q32:U32" si="40">SUBTOTAL(9,Q29:Q31)</f>
        <v>1694737</v>
      </c>
      <c r="R32" s="36">
        <f t="shared" si="13"/>
        <v>0.23231739413912544</v>
      </c>
      <c r="S32" s="18">
        <f t="shared" si="40"/>
        <v>3105080.78</v>
      </c>
      <c r="T32" s="36">
        <f t="shared" si="14"/>
        <v>0.2254041407799105</v>
      </c>
      <c r="U32" s="18">
        <f t="shared" si="40"/>
        <v>2352735</v>
      </c>
      <c r="V32" s="65">
        <f>U32/$U$52</f>
        <v>0.26053349937893466</v>
      </c>
      <c r="W32" s="17">
        <f t="shared" ref="W32:X32" si="41">SUBTOTAL(9,W29:W31)</f>
        <v>4755874</v>
      </c>
      <c r="X32" s="17">
        <f t="shared" si="41"/>
        <v>1726537</v>
      </c>
      <c r="Y32" s="75">
        <f>X32/$X$52</f>
        <v>0.2276725167513404</v>
      </c>
      <c r="Z32" s="17">
        <f t="shared" ref="Z32" si="42">SUBTOTAL(9,Z29:Z31)</f>
        <v>2722940</v>
      </c>
      <c r="AA32" s="76">
        <f>Z32/$Z$52</f>
        <v>0.27033662764751815</v>
      </c>
      <c r="AB32" s="36">
        <f t="shared" si="15"/>
        <v>0.5771107135265563</v>
      </c>
      <c r="AC32" s="62"/>
      <c r="AD32" s="54">
        <f t="shared" si="16"/>
        <v>1789400.5</v>
      </c>
      <c r="AE32" s="55">
        <f t="shared" si="11"/>
        <v>563334.5</v>
      </c>
      <c r="AF32" s="62"/>
      <c r="AG32" s="103"/>
      <c r="AH32" s="104"/>
    </row>
    <row r="33" spans="1:34" x14ac:dyDescent="0.25">
      <c r="A33" s="10"/>
      <c r="B33" s="10"/>
      <c r="C33" s="32"/>
      <c r="D33" s="36"/>
      <c r="E33" s="32"/>
      <c r="F33" s="36"/>
      <c r="G33" s="12"/>
      <c r="H33" s="36"/>
      <c r="I33" s="36"/>
      <c r="J33" s="36"/>
      <c r="K33" s="7"/>
      <c r="L33" s="36"/>
      <c r="M33" s="7"/>
      <c r="N33" s="36"/>
      <c r="O33" s="12"/>
      <c r="P33" s="36"/>
      <c r="Q33" s="7"/>
      <c r="R33" s="36"/>
      <c r="S33" s="101"/>
      <c r="T33" s="36"/>
      <c r="U33" s="7"/>
      <c r="V33" s="65"/>
      <c r="W33" s="52"/>
      <c r="X33" s="52"/>
      <c r="Y33" s="75"/>
      <c r="Z33" s="52"/>
      <c r="AA33" s="76"/>
      <c r="AB33" s="36"/>
      <c r="AC33" s="62"/>
      <c r="AD33" s="54">
        <f t="shared" si="16"/>
        <v>0</v>
      </c>
      <c r="AE33" s="55">
        <f t="shared" si="11"/>
        <v>0</v>
      </c>
      <c r="AF33" s="62"/>
      <c r="AG33" s="103"/>
      <c r="AH33" s="104"/>
    </row>
    <row r="34" spans="1:34" x14ac:dyDescent="0.25">
      <c r="A34" s="6" t="s">
        <v>47</v>
      </c>
      <c r="B34" s="6" t="s">
        <v>48</v>
      </c>
      <c r="C34" s="7">
        <v>982402</v>
      </c>
      <c r="D34" s="36">
        <f>C34/$C$52</f>
        <v>0.14693241077994718</v>
      </c>
      <c r="E34" s="7">
        <v>709560</v>
      </c>
      <c r="F34" s="36">
        <f>E34/$E$52</f>
        <v>0.10822839981177935</v>
      </c>
      <c r="G34" s="11">
        <v>1147778</v>
      </c>
      <c r="H34" s="36">
        <f>G34/$G$52</f>
        <v>0.16762720443929977</v>
      </c>
      <c r="I34" s="52">
        <v>1046500</v>
      </c>
      <c r="J34" s="36">
        <f>I34/$I$52</f>
        <v>0.14364553063080412</v>
      </c>
      <c r="K34" s="7">
        <v>1411000</v>
      </c>
      <c r="L34" s="36">
        <f>K34/$K$52</f>
        <v>0.18571204445927919</v>
      </c>
      <c r="M34" s="67">
        <v>1207135</v>
      </c>
      <c r="N34" s="36">
        <f>M34/$M$52</f>
        <v>0.1729798923863263</v>
      </c>
      <c r="O34" s="11">
        <f>(M34/11)*12</f>
        <v>1316874.5454545454</v>
      </c>
      <c r="P34" s="36">
        <f>O34/$O$52</f>
        <v>0.17297989238632636</v>
      </c>
      <c r="Q34" s="7">
        <v>1374250</v>
      </c>
      <c r="R34" s="36">
        <f t="shared" si="13"/>
        <v>0.18838449794610795</v>
      </c>
      <c r="S34" s="101">
        <v>1592647</v>
      </c>
      <c r="T34" s="36">
        <f t="shared" si="14"/>
        <v>0.11561349093169232</v>
      </c>
      <c r="U34" s="67">
        <v>1047500</v>
      </c>
      <c r="V34" s="65">
        <f>U34/$U$52</f>
        <v>0.11599642144118827</v>
      </c>
      <c r="W34" s="86">
        <v>1519276</v>
      </c>
      <c r="X34" s="68">
        <v>1206360</v>
      </c>
      <c r="Y34" s="75">
        <f>X34/$X$52</f>
        <v>0.15907855858759296</v>
      </c>
      <c r="Z34" s="67">
        <v>1245000</v>
      </c>
      <c r="AA34" s="76">
        <f>Z34/$Z$52</f>
        <v>0.1236050377243568</v>
      </c>
      <c r="AB34" s="36">
        <f t="shared" si="15"/>
        <v>3.2030239729434085E-2</v>
      </c>
      <c r="AC34" s="62"/>
      <c r="AD34" s="54">
        <f t="shared" si="16"/>
        <v>971560</v>
      </c>
      <c r="AE34" s="55">
        <f t="shared" si="11"/>
        <v>75940</v>
      </c>
      <c r="AF34" s="62"/>
      <c r="AG34" s="103"/>
      <c r="AH34" s="104"/>
    </row>
    <row r="35" spans="1:34" x14ac:dyDescent="0.25">
      <c r="A35" s="6" t="s">
        <v>49</v>
      </c>
      <c r="B35" s="6" t="s">
        <v>50</v>
      </c>
      <c r="C35" s="7">
        <v>71000</v>
      </c>
      <c r="D35" s="36">
        <f>C35/$C$52</f>
        <v>1.0619075658820167E-2</v>
      </c>
      <c r="E35" s="7">
        <v>199600</v>
      </c>
      <c r="F35" s="36">
        <f>E35/$E$52</f>
        <v>3.0444766619357289E-2</v>
      </c>
      <c r="G35" s="11">
        <v>335167</v>
      </c>
      <c r="H35" s="36">
        <f>G35/$G$52</f>
        <v>4.8949454711892708E-2</v>
      </c>
      <c r="I35" s="52">
        <v>278430</v>
      </c>
      <c r="J35" s="36">
        <f>I35/$I$52</f>
        <v>3.821808417920191E-2</v>
      </c>
      <c r="K35" s="7">
        <v>297500</v>
      </c>
      <c r="L35" s="36">
        <f>K35/$K$52</f>
        <v>3.9156153952257661E-2</v>
      </c>
      <c r="M35" s="67">
        <v>439398.8</v>
      </c>
      <c r="N35" s="36">
        <f>M35/$M$52</f>
        <v>6.2964918703111841E-2</v>
      </c>
      <c r="O35" s="11">
        <f>(M35/11)*12</f>
        <v>479344.14545454539</v>
      </c>
      <c r="P35" s="36">
        <f>O35/$O$52</f>
        <v>6.2964918703111855E-2</v>
      </c>
      <c r="Q35" s="7">
        <v>493185</v>
      </c>
      <c r="R35" s="36">
        <f t="shared" si="13"/>
        <v>6.7606628065891392E-2</v>
      </c>
      <c r="S35" s="101">
        <v>1206059.31</v>
      </c>
      <c r="T35" s="36">
        <f t="shared" si="14"/>
        <v>8.7550302797649512E-2</v>
      </c>
      <c r="U35" s="67">
        <v>1172470</v>
      </c>
      <c r="V35" s="65">
        <f>U35/$U$52</f>
        <v>0.12983515441255369</v>
      </c>
      <c r="W35" s="86">
        <v>1145155</v>
      </c>
      <c r="X35" s="68">
        <v>530975</v>
      </c>
      <c r="Y35" s="75">
        <f>X35/$X$52</f>
        <v>7.0017853415271711E-2</v>
      </c>
      <c r="Z35" s="67">
        <v>995873</v>
      </c>
      <c r="AA35" s="76">
        <f>Z35/$Z$52</f>
        <v>9.8871421472826002E-2</v>
      </c>
      <c r="AB35" s="36">
        <f t="shared" si="15"/>
        <v>0.87555534629690657</v>
      </c>
      <c r="AC35" s="62">
        <v>8</v>
      </c>
      <c r="AD35" s="54">
        <f t="shared" si="16"/>
        <v>221049.25</v>
      </c>
      <c r="AE35" s="55">
        <f t="shared" si="11"/>
        <v>951420.75</v>
      </c>
      <c r="AF35" s="62"/>
      <c r="AG35" s="103"/>
      <c r="AH35" s="104"/>
    </row>
    <row r="36" spans="1:34" x14ac:dyDescent="0.25">
      <c r="A36" s="10" t="s">
        <v>51</v>
      </c>
      <c r="B36" s="10" t="s">
        <v>52</v>
      </c>
      <c r="C36" s="19">
        <f t="shared" ref="C36:K36" si="43">SUBTOTAL(9,C34:C35)</f>
        <v>1053402</v>
      </c>
      <c r="D36" s="36">
        <f>C36/$C$52</f>
        <v>0.15755148643876735</v>
      </c>
      <c r="E36" s="19">
        <f t="shared" si="43"/>
        <v>909160</v>
      </c>
      <c r="F36" s="36">
        <f>E36/$E$52</f>
        <v>0.13867316643113664</v>
      </c>
      <c r="G36" s="17">
        <f t="shared" si="43"/>
        <v>1482945</v>
      </c>
      <c r="H36" s="36">
        <f>G36/$G$52</f>
        <v>0.21657665915119248</v>
      </c>
      <c r="I36" s="17">
        <f t="shared" si="43"/>
        <v>1324930</v>
      </c>
      <c r="J36" s="36">
        <f>I36/$I$52</f>
        <v>0.18186361481000604</v>
      </c>
      <c r="K36" s="17">
        <f t="shared" si="43"/>
        <v>1708500</v>
      </c>
      <c r="L36" s="36">
        <f>K36/$K$52</f>
        <v>0.22486819841153682</v>
      </c>
      <c r="M36" s="17">
        <f t="shared" ref="M36" si="44">SUBTOTAL(9,M34:M35)</f>
        <v>1646533.8</v>
      </c>
      <c r="N36" s="36">
        <f>M36/$M$52</f>
        <v>0.23594481108943816</v>
      </c>
      <c r="O36" s="17">
        <f>SUBTOTAL(9,O34:O35)</f>
        <v>1796218.6909090909</v>
      </c>
      <c r="P36" s="36">
        <f>O36/$O$52</f>
        <v>0.23594481108943824</v>
      </c>
      <c r="Q36" s="17">
        <f t="shared" ref="Q36:U36" si="45">SUBTOTAL(9,Q34:Q35)</f>
        <v>1867435</v>
      </c>
      <c r="R36" s="36">
        <f t="shared" si="13"/>
        <v>0.25599112601199936</v>
      </c>
      <c r="S36" s="17">
        <f t="shared" si="45"/>
        <v>2798706.31</v>
      </c>
      <c r="T36" s="36">
        <f t="shared" si="14"/>
        <v>0.20316379372934185</v>
      </c>
      <c r="U36" s="17">
        <f t="shared" si="45"/>
        <v>2219970</v>
      </c>
      <c r="V36" s="65">
        <f>U36/$U$52</f>
        <v>0.24583157585374196</v>
      </c>
      <c r="W36" s="17">
        <f t="shared" ref="W36:X36" si="46">SUBTOTAL(9,W34:W35)</f>
        <v>2664431</v>
      </c>
      <c r="X36" s="17">
        <f t="shared" si="46"/>
        <v>1737335</v>
      </c>
      <c r="Y36" s="75">
        <f>X36/$X$52</f>
        <v>0.22909641200286468</v>
      </c>
      <c r="Z36" s="17">
        <f t="shared" ref="Z36" si="47">SUBTOTAL(9,Z34:Z35)</f>
        <v>2240873</v>
      </c>
      <c r="AA36" s="76">
        <f>Z36/$Z$52</f>
        <v>0.22247645919718279</v>
      </c>
      <c r="AB36" s="36">
        <f t="shared" si="15"/>
        <v>0.28983356692865803</v>
      </c>
      <c r="AC36" s="62"/>
      <c r="AD36" s="54">
        <f t="shared" si="16"/>
        <v>1192609.25</v>
      </c>
      <c r="AE36" s="55">
        <f t="shared" si="11"/>
        <v>1027360.75</v>
      </c>
      <c r="AF36" s="62"/>
      <c r="AG36" s="103"/>
      <c r="AH36" s="104"/>
    </row>
    <row r="37" spans="1:34" x14ac:dyDescent="0.25">
      <c r="A37" s="10"/>
      <c r="B37" s="10"/>
      <c r="C37" s="32"/>
      <c r="D37" s="36"/>
      <c r="E37" s="32"/>
      <c r="F37" s="36"/>
      <c r="G37" s="12"/>
      <c r="H37" s="36"/>
      <c r="I37" s="52"/>
      <c r="J37" s="36"/>
      <c r="K37" s="7"/>
      <c r="L37" s="36"/>
      <c r="M37" s="7"/>
      <c r="N37" s="36"/>
      <c r="O37" s="12"/>
      <c r="P37" s="36"/>
      <c r="Q37" s="7"/>
      <c r="R37" s="36"/>
      <c r="S37" s="101"/>
      <c r="T37" s="36"/>
      <c r="U37" s="7"/>
      <c r="V37" s="65"/>
      <c r="W37" s="52"/>
      <c r="X37" s="52"/>
      <c r="Y37" s="75"/>
      <c r="Z37" s="52"/>
      <c r="AA37" s="76"/>
      <c r="AB37" s="36"/>
      <c r="AC37" s="62"/>
      <c r="AD37" s="54">
        <f t="shared" si="16"/>
        <v>0</v>
      </c>
      <c r="AE37" s="55">
        <f t="shared" si="11"/>
        <v>0</v>
      </c>
      <c r="AF37" s="62"/>
      <c r="AG37" s="103"/>
      <c r="AH37" s="104"/>
    </row>
    <row r="38" spans="1:34" x14ac:dyDescent="0.25">
      <c r="A38" s="6" t="s">
        <v>53</v>
      </c>
      <c r="B38" s="6" t="s">
        <v>54</v>
      </c>
      <c r="C38" s="7">
        <v>33500</v>
      </c>
      <c r="D38" s="36">
        <f>C38/$C$52</f>
        <v>5.0104089376123324E-3</v>
      </c>
      <c r="E38" s="7">
        <v>38728</v>
      </c>
      <c r="F38" s="36">
        <f>E38/$E$52</f>
        <v>5.9071388859442339E-3</v>
      </c>
      <c r="G38" s="11">
        <v>19436</v>
      </c>
      <c r="H38" s="36">
        <f>G38/$G$52</f>
        <v>2.8385300515275866E-3</v>
      </c>
      <c r="I38" s="68">
        <v>37500</v>
      </c>
      <c r="J38" s="36">
        <f>I38/$I$52</f>
        <v>5.1473553737746347E-3</v>
      </c>
      <c r="K38" s="7">
        <v>44300</v>
      </c>
      <c r="L38" s="36">
        <f>K38/$K$52</f>
        <v>5.830647462470636E-3</v>
      </c>
      <c r="M38" s="67">
        <v>0</v>
      </c>
      <c r="N38" s="36">
        <f>M38/$M$52</f>
        <v>0</v>
      </c>
      <c r="O38" s="11">
        <f>(M38/10)*12</f>
        <v>0</v>
      </c>
      <c r="P38" s="36">
        <f>O38/$O$52</f>
        <v>0</v>
      </c>
      <c r="Q38" s="7">
        <v>0</v>
      </c>
      <c r="R38" s="36">
        <f t="shared" si="13"/>
        <v>0</v>
      </c>
      <c r="S38" s="101">
        <v>0</v>
      </c>
      <c r="T38" s="36">
        <f t="shared" si="14"/>
        <v>0</v>
      </c>
      <c r="U38" s="67">
        <v>0</v>
      </c>
      <c r="V38" s="65">
        <f>U38/$U$52</f>
        <v>0</v>
      </c>
      <c r="W38" s="86">
        <v>0</v>
      </c>
      <c r="X38" s="68">
        <v>2000</v>
      </c>
      <c r="Y38" s="75">
        <f>X38/$X$52</f>
        <v>2.6373314530918292E-4</v>
      </c>
      <c r="Z38" s="67">
        <v>0</v>
      </c>
      <c r="AA38" s="76">
        <f>Z38/$Z$52</f>
        <v>0</v>
      </c>
      <c r="AB38" s="36">
        <f t="shared" si="15"/>
        <v>-1</v>
      </c>
      <c r="AC38" s="62"/>
      <c r="AD38" s="54">
        <f t="shared" si="16"/>
        <v>32291</v>
      </c>
      <c r="AE38" s="55">
        <f t="shared" si="11"/>
        <v>-32291</v>
      </c>
      <c r="AF38" s="62"/>
      <c r="AG38" s="103"/>
      <c r="AH38" s="104"/>
    </row>
    <row r="39" spans="1:34" x14ac:dyDescent="0.25">
      <c r="A39" s="6" t="s">
        <v>55</v>
      </c>
      <c r="B39" s="6" t="s">
        <v>56</v>
      </c>
      <c r="C39" s="7">
        <v>6409</v>
      </c>
      <c r="D39" s="36">
        <f>C39/$C$52</f>
        <v>9.5855853376589366E-4</v>
      </c>
      <c r="E39" s="7">
        <v>19561</v>
      </c>
      <c r="F39" s="36">
        <f>E39/$E$52</f>
        <v>2.9836176344751899E-3</v>
      </c>
      <c r="G39" s="11">
        <v>22567</v>
      </c>
      <c r="H39" s="36">
        <f>G39/$G$52</f>
        <v>3.295796854950764E-3</v>
      </c>
      <c r="I39" s="68">
        <v>13212.58</v>
      </c>
      <c r="J39" s="36">
        <f>I39/$I$52</f>
        <v>1.8135958577180603E-3</v>
      </c>
      <c r="K39" s="7">
        <v>0</v>
      </c>
      <c r="L39" s="36">
        <f>K39/$K$52</f>
        <v>0</v>
      </c>
      <c r="M39" s="67">
        <v>97847</v>
      </c>
      <c r="N39" s="36">
        <f>M39/$M$52</f>
        <v>1.4021268151718631E-2</v>
      </c>
      <c r="O39" s="11">
        <f>(M39/11)*12</f>
        <v>106742.18181818182</v>
      </c>
      <c r="P39" s="36">
        <f>O39/$O$52</f>
        <v>1.4021268151718638E-2</v>
      </c>
      <c r="Q39" s="7">
        <v>44500</v>
      </c>
      <c r="R39" s="36">
        <f t="shared" si="13"/>
        <v>6.1001347342927439E-3</v>
      </c>
      <c r="S39" s="101">
        <v>126340.99</v>
      </c>
      <c r="T39" s="36">
        <f t="shared" si="14"/>
        <v>9.1713498984181876E-3</v>
      </c>
      <c r="U39" s="67">
        <v>134500</v>
      </c>
      <c r="V39" s="65">
        <f>U39/$U$52</f>
        <v>1.4894051249489089E-2</v>
      </c>
      <c r="W39" s="86">
        <v>31671</v>
      </c>
      <c r="X39" s="68">
        <v>79249</v>
      </c>
      <c r="Y39" s="75">
        <f>X39/$X$52</f>
        <v>1.0450294016303719E-2</v>
      </c>
      <c r="Z39" s="67">
        <v>104000</v>
      </c>
      <c r="AA39" s="76">
        <f>Z39/$Z$52</f>
        <v>1.0325240099062737E-2</v>
      </c>
      <c r="AB39" s="36">
        <f t="shared" si="15"/>
        <v>0.3123193983520296</v>
      </c>
      <c r="AC39" s="62">
        <v>9</v>
      </c>
      <c r="AD39" s="54">
        <f t="shared" si="16"/>
        <v>15437.395</v>
      </c>
      <c r="AE39" s="55">
        <f t="shared" si="11"/>
        <v>119062.605</v>
      </c>
      <c r="AF39" s="62"/>
      <c r="AG39" s="103"/>
      <c r="AH39" s="104"/>
    </row>
    <row r="40" spans="1:34" x14ac:dyDescent="0.25">
      <c r="A40" s="6" t="s">
        <v>57</v>
      </c>
      <c r="B40" s="6" t="s">
        <v>58</v>
      </c>
      <c r="C40" s="7">
        <v>30828</v>
      </c>
      <c r="D40" s="36">
        <f>C40/$C$52</f>
        <v>4.6107727381705368E-3</v>
      </c>
      <c r="E40" s="7">
        <v>37095</v>
      </c>
      <c r="F40" s="36">
        <f>E40/$E$52</f>
        <v>5.658059207139572E-3</v>
      </c>
      <c r="G40" s="11">
        <v>56145</v>
      </c>
      <c r="H40" s="36">
        <f>G40/$G$52</f>
        <v>8.1996948828471066E-3</v>
      </c>
      <c r="I40" s="68">
        <v>44347.35</v>
      </c>
      <c r="J40" s="36">
        <f>I40/$I$52</f>
        <v>6.0872418756043878E-3</v>
      </c>
      <c r="K40" s="7">
        <v>53500</v>
      </c>
      <c r="L40" s="36">
        <f>K40/$K$52</f>
        <v>7.0415268451959152E-3</v>
      </c>
      <c r="M40" s="67">
        <v>44712.25</v>
      </c>
      <c r="N40" s="36">
        <f>M40/$M$52</f>
        <v>6.4071708577338226E-3</v>
      </c>
      <c r="O40" s="11">
        <f>(M40/11)*12</f>
        <v>48777</v>
      </c>
      <c r="P40" s="36">
        <f>O40/$O$52</f>
        <v>6.4071708577338252E-3</v>
      </c>
      <c r="Q40" s="7">
        <v>60000</v>
      </c>
      <c r="R40" s="36">
        <f t="shared" si="13"/>
        <v>8.2249007653385307E-3</v>
      </c>
      <c r="S40" s="101">
        <v>47424.28</v>
      </c>
      <c r="T40" s="36">
        <f t="shared" si="14"/>
        <v>3.4426251176324931E-3</v>
      </c>
      <c r="U40" s="67">
        <v>47000</v>
      </c>
      <c r="V40" s="65">
        <f>U40/$U$52</f>
        <v>5.2046127042824327E-3</v>
      </c>
      <c r="W40" s="86">
        <v>54897</v>
      </c>
      <c r="X40" s="68">
        <v>41875</v>
      </c>
      <c r="Y40" s="75">
        <f>X40/$X$52</f>
        <v>5.5219127299110174E-3</v>
      </c>
      <c r="Z40" s="67">
        <v>50000</v>
      </c>
      <c r="AA40" s="76">
        <f>Z40/$Z$52</f>
        <v>4.9640577399340082E-3</v>
      </c>
      <c r="AB40" s="36">
        <f t="shared" si="15"/>
        <v>0.19402985074626855</v>
      </c>
      <c r="AC40" s="62"/>
      <c r="AD40" s="54">
        <f t="shared" si="16"/>
        <v>42103.837500000001</v>
      </c>
      <c r="AE40" s="55">
        <f t="shared" si="11"/>
        <v>4896.1624999999985</v>
      </c>
      <c r="AF40" s="62"/>
      <c r="AG40" s="103"/>
      <c r="AH40" s="104"/>
    </row>
    <row r="41" spans="1:34" x14ac:dyDescent="0.25">
      <c r="A41" s="10" t="s">
        <v>59</v>
      </c>
      <c r="B41" s="10" t="s">
        <v>60</v>
      </c>
      <c r="C41" s="19">
        <f t="shared" ref="C41:K41" si="48">SUBTOTAL(9,C38:C40)</f>
        <v>70737</v>
      </c>
      <c r="D41" s="36">
        <f>C41/$C$52</f>
        <v>1.0579740209548763E-2</v>
      </c>
      <c r="E41" s="19">
        <f t="shared" si="48"/>
        <v>95384</v>
      </c>
      <c r="F41" s="36">
        <f>E41/$E$52</f>
        <v>1.4548815727558997E-2</v>
      </c>
      <c r="G41" s="17">
        <f t="shared" si="48"/>
        <v>98148</v>
      </c>
      <c r="H41" s="36">
        <f>G41/$G$52</f>
        <v>1.4334021789325456E-2</v>
      </c>
      <c r="I41" s="17">
        <f t="shared" si="48"/>
        <v>95059.93</v>
      </c>
      <c r="J41" s="36">
        <f>I41/$I$52</f>
        <v>1.3048193107097083E-2</v>
      </c>
      <c r="K41" s="17">
        <f t="shared" si="48"/>
        <v>97800</v>
      </c>
      <c r="L41" s="36">
        <f>K41/$K$52</f>
        <v>1.287217430766655E-2</v>
      </c>
      <c r="M41" s="17">
        <f t="shared" ref="M41" si="49">SUBTOTAL(9,M38:M40)</f>
        <v>142559.25</v>
      </c>
      <c r="N41" s="36">
        <f>M41/$M$52</f>
        <v>2.0428439009452456E-2</v>
      </c>
      <c r="O41" s="17">
        <f>SUBTOTAL(9,O38:O40)</f>
        <v>155519.18181818182</v>
      </c>
      <c r="P41" s="36">
        <f>O41/$O$52</f>
        <v>2.0428439009452463E-2</v>
      </c>
      <c r="Q41" s="17">
        <f t="shared" ref="Q41:U41" si="50">SUBTOTAL(9,Q38:Q40)</f>
        <v>104500</v>
      </c>
      <c r="R41" s="36">
        <f t="shared" si="13"/>
        <v>1.4325035499631275E-2</v>
      </c>
      <c r="S41" s="17">
        <f t="shared" si="50"/>
        <v>173765.27000000002</v>
      </c>
      <c r="T41" s="36">
        <f t="shared" si="14"/>
        <v>1.2613975016050683E-2</v>
      </c>
      <c r="U41" s="17">
        <f t="shared" si="50"/>
        <v>181500</v>
      </c>
      <c r="V41" s="65">
        <f>U41/$U$52</f>
        <v>2.0098663953771523E-2</v>
      </c>
      <c r="W41" s="17">
        <f>SUBTOTAL(9,W38:W40)</f>
        <v>86568</v>
      </c>
      <c r="X41" s="17">
        <f>SUBTOTAL(9,X38:X40)</f>
        <v>123124</v>
      </c>
      <c r="Y41" s="75">
        <f>X41/$X$52</f>
        <v>1.6235939891523919E-2</v>
      </c>
      <c r="Z41" s="17">
        <f>SUBTOTAL(9,Z38:Z40)</f>
        <v>154000</v>
      </c>
      <c r="AA41" s="76">
        <f>Z41/$Z$52</f>
        <v>1.5289297838996744E-2</v>
      </c>
      <c r="AB41" s="36">
        <f t="shared" si="15"/>
        <v>0.25077157987069953</v>
      </c>
      <c r="AC41" s="62"/>
      <c r="AD41" s="54">
        <f t="shared" si="16"/>
        <v>89832.232499999998</v>
      </c>
      <c r="AE41" s="55">
        <f t="shared" si="11"/>
        <v>91667.767500000002</v>
      </c>
      <c r="AF41" s="62"/>
      <c r="AG41" s="103"/>
      <c r="AH41" s="104"/>
    </row>
    <row r="42" spans="1:34" x14ac:dyDescent="0.25">
      <c r="A42" s="10"/>
      <c r="B42" s="10"/>
      <c r="C42" s="32"/>
      <c r="D42" s="36"/>
      <c r="E42" s="32"/>
      <c r="F42" s="36"/>
      <c r="G42" s="12"/>
      <c r="H42" s="36"/>
      <c r="I42" s="52"/>
      <c r="J42" s="36"/>
      <c r="K42" s="7"/>
      <c r="L42" s="36"/>
      <c r="M42" s="7"/>
      <c r="N42" s="36"/>
      <c r="O42" s="12"/>
      <c r="P42" s="36"/>
      <c r="Q42" s="7"/>
      <c r="R42" s="36"/>
      <c r="S42" s="101"/>
      <c r="T42" s="36"/>
      <c r="U42" s="7"/>
      <c r="V42" s="65"/>
      <c r="W42" s="52"/>
      <c r="X42" s="52"/>
      <c r="Y42" s="75"/>
      <c r="Z42" s="52"/>
      <c r="AA42" s="76"/>
      <c r="AB42" s="36"/>
      <c r="AC42" s="62"/>
      <c r="AD42" s="54">
        <f t="shared" si="16"/>
        <v>0</v>
      </c>
      <c r="AE42" s="55">
        <f t="shared" si="11"/>
        <v>0</v>
      </c>
      <c r="AF42" s="62"/>
      <c r="AG42" s="103"/>
      <c r="AH42" s="104"/>
    </row>
    <row r="43" spans="1:34" x14ac:dyDescent="0.25">
      <c r="Q43" s="85"/>
      <c r="R43" s="36"/>
      <c r="S43" s="101"/>
      <c r="T43" s="36"/>
      <c r="W43" s="85"/>
      <c r="AG43" s="103"/>
      <c r="AH43" s="104"/>
    </row>
    <row r="44" spans="1:34" x14ac:dyDescent="0.25">
      <c r="A44" s="6" t="s">
        <v>63</v>
      </c>
      <c r="B44" s="6" t="s">
        <v>64</v>
      </c>
      <c r="C44" s="7">
        <v>170975</v>
      </c>
      <c r="D44" s="36">
        <f>C44/$C$52</f>
        <v>2.5571781137560253E-2</v>
      </c>
      <c r="E44" s="7">
        <v>325311</v>
      </c>
      <c r="F44" s="36">
        <f>E44/$E$52</f>
        <v>4.9619326020589875E-2</v>
      </c>
      <c r="G44" s="11">
        <v>241455</v>
      </c>
      <c r="H44" s="36">
        <f>G44/$G$52</f>
        <v>3.5263288412821232E-2</v>
      </c>
      <c r="I44" s="68">
        <v>226086</v>
      </c>
      <c r="J44" s="36">
        <f>I44/$I$52</f>
        <v>3.1033199654272321E-2</v>
      </c>
      <c r="K44" s="7">
        <v>255000</v>
      </c>
      <c r="L44" s="36">
        <f>K44/$K$52</f>
        <v>3.3562417673363709E-2</v>
      </c>
      <c r="M44" s="7">
        <v>334588</v>
      </c>
      <c r="N44" s="36">
        <f>M44/$M$52</f>
        <v>4.7945752739963751E-2</v>
      </c>
      <c r="O44" s="11">
        <f t="shared" ref="O44:O45" si="51">(M44/11)*12</f>
        <v>365005.09090909088</v>
      </c>
      <c r="P44" s="36">
        <f>O44/$O$52</f>
        <v>4.7945752739963765E-2</v>
      </c>
      <c r="Q44" s="7">
        <v>295000</v>
      </c>
      <c r="R44" s="36">
        <f t="shared" si="13"/>
        <v>4.0439095429581115E-2</v>
      </c>
      <c r="S44" s="101">
        <v>185365.44</v>
      </c>
      <c r="T44" s="36">
        <f t="shared" si="14"/>
        <v>1.3456054993033081E-2</v>
      </c>
      <c r="U44" s="67">
        <v>142100</v>
      </c>
      <c r="V44" s="65">
        <f>U44/$U$52</f>
        <v>1.573564819741561E-2</v>
      </c>
      <c r="W44" s="86">
        <v>230976</v>
      </c>
      <c r="X44" s="52">
        <v>418299</v>
      </c>
      <c r="Y44" s="75">
        <f>X44/$X$52</f>
        <v>5.5159655474842959E-2</v>
      </c>
      <c r="Z44" s="67">
        <v>147400</v>
      </c>
      <c r="AA44" s="76">
        <f>Z44/$Z$52</f>
        <v>1.4634042217325454E-2</v>
      </c>
      <c r="AB44" s="36">
        <f t="shared" si="15"/>
        <v>-0.64762048199971789</v>
      </c>
      <c r="AC44" s="62">
        <v>10</v>
      </c>
      <c r="AD44" s="54">
        <f t="shared" si="16"/>
        <v>240956.75</v>
      </c>
      <c r="AE44" s="55">
        <f t="shared" si="11"/>
        <v>-98856.75</v>
      </c>
      <c r="AF44" s="62"/>
      <c r="AG44" s="103"/>
      <c r="AH44" s="104"/>
    </row>
    <row r="45" spans="1:34" x14ac:dyDescent="0.25">
      <c r="A45" s="6" t="s">
        <v>65</v>
      </c>
      <c r="B45" s="6" t="s">
        <v>66</v>
      </c>
      <c r="C45" s="7">
        <v>120710</v>
      </c>
      <c r="D45" s="36">
        <f>C45/$C$52</f>
        <v>1.8053924264453271E-2</v>
      </c>
      <c r="E45" s="7">
        <v>9182</v>
      </c>
      <c r="F45" s="36">
        <f>E45/$E$52</f>
        <v>1.4005202760467867E-3</v>
      </c>
      <c r="G45" s="11">
        <v>20380</v>
      </c>
      <c r="H45" s="36">
        <f>G45/$G$52</f>
        <v>2.9763965039170722E-3</v>
      </c>
      <c r="I45" s="68">
        <v>2700</v>
      </c>
      <c r="J45" s="36">
        <f>I45/$I$52</f>
        <v>3.7060958691177367E-4</v>
      </c>
      <c r="K45" s="7">
        <v>0</v>
      </c>
      <c r="L45" s="36">
        <f>K45/$K$52</f>
        <v>0</v>
      </c>
      <c r="M45" s="7">
        <v>7600</v>
      </c>
      <c r="N45" s="36">
        <f>M45/$M$52</f>
        <v>1.0890639258542582E-3</v>
      </c>
      <c r="O45" s="11">
        <f t="shared" si="51"/>
        <v>8290.9090909090901</v>
      </c>
      <c r="P45" s="36">
        <f>O45/$O$52</f>
        <v>1.0890639258542584E-3</v>
      </c>
      <c r="Q45" s="7">
        <v>10000</v>
      </c>
      <c r="R45" s="36">
        <f t="shared" si="13"/>
        <v>1.3708167942230885E-3</v>
      </c>
      <c r="S45" s="101">
        <v>135307.67000000001</v>
      </c>
      <c r="T45" s="36">
        <f t="shared" si="14"/>
        <v>9.8222594702614078E-3</v>
      </c>
      <c r="U45" s="67">
        <v>174296</v>
      </c>
      <c r="V45" s="65">
        <f>U45/$U$52</f>
        <v>1.9300918636289594E-2</v>
      </c>
      <c r="W45" s="86">
        <v>84393</v>
      </c>
      <c r="X45" s="52">
        <v>21709</v>
      </c>
      <c r="Y45" s="75">
        <f>X45/$X$52</f>
        <v>2.8626914257585262E-3</v>
      </c>
      <c r="Z45" s="67">
        <v>64800</v>
      </c>
      <c r="AA45" s="76">
        <f>Z45/$Z$52</f>
        <v>6.4334188309544743E-3</v>
      </c>
      <c r="AB45" s="36">
        <f t="shared" si="15"/>
        <v>1.9849371228522732</v>
      </c>
      <c r="AC45" s="62">
        <v>10</v>
      </c>
      <c r="AD45" s="54">
        <f t="shared" si="16"/>
        <v>38243</v>
      </c>
      <c r="AE45" s="55">
        <f t="shared" si="11"/>
        <v>136053</v>
      </c>
      <c r="AF45" s="62"/>
      <c r="AG45" s="103"/>
      <c r="AH45" s="104"/>
    </row>
    <row r="46" spans="1:34" x14ac:dyDescent="0.25">
      <c r="A46" s="6" t="s">
        <v>61</v>
      </c>
      <c r="B46" s="6" t="s">
        <v>62</v>
      </c>
      <c r="C46" s="7">
        <v>21425</v>
      </c>
      <c r="D46" s="36">
        <f>C46/$C$52</f>
        <v>3.2044182533834094E-3</v>
      </c>
      <c r="E46" s="7">
        <v>25279</v>
      </c>
      <c r="F46" s="36">
        <f>E46/$E$52</f>
        <v>3.8557778325187019E-3</v>
      </c>
      <c r="G46" s="11">
        <v>24771</v>
      </c>
      <c r="H46" s="36">
        <f>G46/$G$52</f>
        <v>3.6176799704872322E-3</v>
      </c>
      <c r="I46" s="68">
        <v>27286</v>
      </c>
      <c r="J46" s="36">
        <f>I46/$I$52</f>
        <v>3.7453530327683916E-3</v>
      </c>
      <c r="K46" s="7">
        <v>21000</v>
      </c>
      <c r="L46" s="36">
        <f>K46/$K$52</f>
        <v>2.7639638083946584E-3</v>
      </c>
      <c r="M46" s="7">
        <v>35733</v>
      </c>
      <c r="N46" s="36">
        <f>M46/$M$52</f>
        <v>5.1204633240197637E-3</v>
      </c>
      <c r="O46" s="11">
        <f>(M46/11)*12</f>
        <v>38981.454545454544</v>
      </c>
      <c r="P46" s="36">
        <f>O46/$O$52</f>
        <v>5.1204633240197655E-3</v>
      </c>
      <c r="Q46" s="7">
        <v>126738</v>
      </c>
      <c r="R46" s="36">
        <f t="shared" si="13"/>
        <v>1.7373457886624581E-2</v>
      </c>
      <c r="S46" s="101">
        <v>999109.66</v>
      </c>
      <c r="T46" s="36">
        <f t="shared" si="14"/>
        <v>7.2527406020402641E-2</v>
      </c>
      <c r="U46" s="67">
        <v>630000</v>
      </c>
      <c r="V46" s="65">
        <f>U46/$U$52</f>
        <v>6.9763957525487932E-2</v>
      </c>
      <c r="W46" s="86">
        <v>1242122</v>
      </c>
      <c r="X46" s="52">
        <v>358630</v>
      </c>
      <c r="Y46" s="75">
        <f>X46/$X$52</f>
        <v>4.7291308951116141E-2</v>
      </c>
      <c r="Z46" s="67">
        <v>1165200</v>
      </c>
      <c r="AA46" s="76">
        <f>Z46/$Z$52</f>
        <v>0.11568240157142212</v>
      </c>
      <c r="AB46" s="36">
        <f>(Z46/X46)-1</f>
        <v>2.2490310347712126</v>
      </c>
      <c r="AC46" s="62">
        <v>11</v>
      </c>
      <c r="AD46" s="54">
        <f>(C46+E46+G46+I46)/4</f>
        <v>24690.25</v>
      </c>
      <c r="AE46" s="55">
        <f>U46-AD46</f>
        <v>605309.75</v>
      </c>
      <c r="AF46" s="62"/>
      <c r="AG46" s="103"/>
      <c r="AH46" s="104"/>
    </row>
    <row r="47" spans="1:34" x14ac:dyDescent="0.25">
      <c r="A47" s="10" t="s">
        <v>67</v>
      </c>
      <c r="B47" s="10" t="s">
        <v>68</v>
      </c>
      <c r="C47" s="19">
        <f t="shared" ref="C47:G47" si="52">SUBTOTAL(9,C43:C45)</f>
        <v>291685</v>
      </c>
      <c r="D47" s="36">
        <f>C47/$C$52</f>
        <v>4.3625705402013527E-2</v>
      </c>
      <c r="E47" s="19">
        <f t="shared" si="52"/>
        <v>334493</v>
      </c>
      <c r="F47" s="36">
        <f>E47/$E$52</f>
        <v>5.101984629663666E-2</v>
      </c>
      <c r="G47" s="17">
        <f t="shared" si="52"/>
        <v>261835</v>
      </c>
      <c r="H47" s="36">
        <f>G47/$G$52</f>
        <v>3.8239684916738299E-2</v>
      </c>
      <c r="I47" s="17">
        <f>SUBTOTAL(9,I43:I46)</f>
        <v>256072</v>
      </c>
      <c r="J47" s="36">
        <f>I47/$I$52</f>
        <v>3.5149162273952483E-2</v>
      </c>
      <c r="K47" s="18">
        <f>SUBTOTAL(9,K43:K46)</f>
        <v>276000</v>
      </c>
      <c r="L47" s="36">
        <f>K47/$K$52</f>
        <v>3.6326381481758367E-2</v>
      </c>
      <c r="M47" s="18">
        <f>SUBTOTAL(9,M43:M46)</f>
        <v>377921</v>
      </c>
      <c r="N47" s="36">
        <f>M47/$M$52</f>
        <v>5.4155279989837775E-2</v>
      </c>
      <c r="O47" s="17">
        <f>SUBTOTAL(9,O43:O45)</f>
        <v>373296</v>
      </c>
      <c r="P47" s="36">
        <f>O47/$O$52</f>
        <v>4.9034816665818028E-2</v>
      </c>
      <c r="Q47" s="18">
        <f>SUBTOTAL(9,Q43:Q46)</f>
        <v>431738</v>
      </c>
      <c r="R47" s="36">
        <f t="shared" si="13"/>
        <v>5.9183370110428783E-2</v>
      </c>
      <c r="S47" s="18">
        <f>SUBTOTAL(9,S43:S46)</f>
        <v>1319782.77</v>
      </c>
      <c r="T47" s="36">
        <f t="shared" si="14"/>
        <v>9.5805720483697121E-2</v>
      </c>
      <c r="U47" s="18">
        <f>SUBTOTAL(9,U43:U46)</f>
        <v>946396</v>
      </c>
      <c r="V47" s="65">
        <f>U47/$U$52</f>
        <v>0.10480052435919314</v>
      </c>
      <c r="W47" s="17">
        <f>SUBTOTAL(9,W43:W46)</f>
        <v>1557491</v>
      </c>
      <c r="X47" s="17">
        <f>SUBTOTAL(9,X43:X46)</f>
        <v>798638</v>
      </c>
      <c r="Y47" s="75">
        <f>X47/$X$52</f>
        <v>0.10531365585171762</v>
      </c>
      <c r="Z47" s="17">
        <f>SUBTOTAL(9,Z43:Z46)</f>
        <v>1377400</v>
      </c>
      <c r="AA47" s="76">
        <f>Z47/$Z$52</f>
        <v>0.13674986261970204</v>
      </c>
      <c r="AB47" s="36">
        <f>(Z47/X47)-1</f>
        <v>0.72468627838895716</v>
      </c>
      <c r="AC47" s="62"/>
      <c r="AD47" s="54">
        <f t="shared" ref="AD47:AD103" si="53">(C47+E47+G47+I47)/4</f>
        <v>286021.25</v>
      </c>
      <c r="AE47" s="55">
        <f t="shared" si="11"/>
        <v>660374.75</v>
      </c>
      <c r="AF47" s="62"/>
      <c r="AG47" s="103"/>
      <c r="AH47" s="104"/>
    </row>
    <row r="48" spans="1:34" x14ac:dyDescent="0.25">
      <c r="A48" s="10"/>
      <c r="B48" s="10"/>
      <c r="C48" s="32"/>
      <c r="D48" s="36"/>
      <c r="E48" s="32"/>
      <c r="F48" s="36"/>
      <c r="G48" s="12"/>
      <c r="H48" s="36"/>
      <c r="I48" s="52"/>
      <c r="J48" s="36"/>
      <c r="K48" s="7"/>
      <c r="L48" s="36"/>
      <c r="M48" s="7"/>
      <c r="N48" s="36"/>
      <c r="O48" s="12"/>
      <c r="P48" s="36"/>
      <c r="Q48" s="7"/>
      <c r="R48" s="36"/>
      <c r="S48" s="101"/>
      <c r="T48" s="36"/>
      <c r="U48" s="7"/>
      <c r="V48" s="65"/>
      <c r="W48" s="52"/>
      <c r="X48" s="52"/>
      <c r="Y48" s="75"/>
      <c r="Z48" s="52"/>
      <c r="AA48" s="76"/>
      <c r="AB48" s="36"/>
      <c r="AC48" s="62"/>
      <c r="AD48" s="54">
        <f t="shared" si="53"/>
        <v>0</v>
      </c>
      <c r="AE48" s="55">
        <f t="shared" si="11"/>
        <v>0</v>
      </c>
      <c r="AF48" s="62"/>
      <c r="AG48" s="103"/>
      <c r="AH48" s="104"/>
    </row>
    <row r="49" spans="1:34" x14ac:dyDescent="0.25">
      <c r="A49" s="6" t="s">
        <v>69</v>
      </c>
      <c r="B49" s="6" t="s">
        <v>70</v>
      </c>
      <c r="C49" s="7">
        <f>110400+303397+30623</f>
        <v>444420</v>
      </c>
      <c r="D49" s="36">
        <f>C49/$C$52</f>
        <v>6.6469431046378286E-2</v>
      </c>
      <c r="E49" s="7">
        <v>386512</v>
      </c>
      <c r="F49" s="36">
        <f>E49/$E$52</f>
        <v>5.8954246671247615E-2</v>
      </c>
      <c r="G49" s="11">
        <v>355365</v>
      </c>
      <c r="H49" s="36">
        <f>G49/$G$52</f>
        <v>5.1899271031132989E-2</v>
      </c>
      <c r="I49" s="52">
        <v>319385</v>
      </c>
      <c r="J49" s="36">
        <f>I49/$I$52</f>
        <v>4.3839682561413643E-2</v>
      </c>
      <c r="K49" s="7">
        <v>318000</v>
      </c>
      <c r="L49" s="36">
        <f>K49/$K$52</f>
        <v>4.1854309098547683E-2</v>
      </c>
      <c r="M49" s="67">
        <v>318206</v>
      </c>
      <c r="N49" s="36">
        <f>M49/$M$52</f>
        <v>4.5598246788207904E-2</v>
      </c>
      <c r="O49" s="11">
        <f>(M49/11)*12</f>
        <v>347133.81818181818</v>
      </c>
      <c r="P49" s="36">
        <f>O49/$O$52</f>
        <v>4.5598246788207918E-2</v>
      </c>
      <c r="Q49" s="7">
        <v>357000</v>
      </c>
      <c r="R49" s="36">
        <f t="shared" si="13"/>
        <v>4.8938159553764259E-2</v>
      </c>
      <c r="S49" s="101">
        <v>271347.23</v>
      </c>
      <c r="T49" s="36">
        <f t="shared" si="14"/>
        <v>1.9697648326932979E-2</v>
      </c>
      <c r="U49" s="52">
        <v>257000</v>
      </c>
      <c r="V49" s="65">
        <f>U49/$U$52</f>
        <v>2.845926521277841E-2</v>
      </c>
      <c r="W49" s="86">
        <v>73727</v>
      </c>
      <c r="X49" s="52">
        <v>298000</v>
      </c>
      <c r="Y49" s="75">
        <f>X49/$X$52</f>
        <v>3.9296238651068259E-2</v>
      </c>
      <c r="Z49" s="52">
        <v>210000</v>
      </c>
      <c r="AA49" s="76">
        <f>Z49/$Z$52</f>
        <v>2.0849042507722834E-2</v>
      </c>
      <c r="AB49" s="36">
        <f t="shared" si="15"/>
        <v>-0.29530201342281881</v>
      </c>
      <c r="AC49" s="62">
        <v>12</v>
      </c>
      <c r="AD49" s="54">
        <f t="shared" si="53"/>
        <v>376420.5</v>
      </c>
      <c r="AE49" s="55">
        <f t="shared" si="11"/>
        <v>-119420.5</v>
      </c>
      <c r="AF49" s="62"/>
      <c r="AG49" s="103"/>
      <c r="AH49" s="104"/>
    </row>
    <row r="50" spans="1:34" x14ac:dyDescent="0.25">
      <c r="A50" s="10" t="s">
        <v>71</v>
      </c>
      <c r="B50" s="10" t="s">
        <v>72</v>
      </c>
      <c r="C50" s="20">
        <f t="shared" ref="C50:I50" si="54">SUBTOTAL(9,C49)</f>
        <v>444420</v>
      </c>
      <c r="D50" s="36">
        <f>C50/$C$52</f>
        <v>6.6469431046378286E-2</v>
      </c>
      <c r="E50" s="20">
        <f t="shared" si="54"/>
        <v>386512</v>
      </c>
      <c r="F50" s="36">
        <f>E50/$E$52</f>
        <v>5.8954246671247615E-2</v>
      </c>
      <c r="G50" s="18">
        <f t="shared" si="54"/>
        <v>355365</v>
      </c>
      <c r="H50" s="36">
        <f>G50/$G$52</f>
        <v>5.1899271031132989E-2</v>
      </c>
      <c r="I50" s="18">
        <f t="shared" si="54"/>
        <v>319385</v>
      </c>
      <c r="J50" s="36">
        <f>I50/$I$52</f>
        <v>4.3839682561413643E-2</v>
      </c>
      <c r="K50" s="18">
        <f>SUBTOTAL(9,K49)</f>
        <v>318000</v>
      </c>
      <c r="L50" s="36">
        <f>K50/$K$52</f>
        <v>4.1854309098547683E-2</v>
      </c>
      <c r="M50" s="18">
        <f>SUBTOTAL(9,M49)</f>
        <v>318206</v>
      </c>
      <c r="N50" s="36">
        <f>M50/$M$52</f>
        <v>4.5598246788207904E-2</v>
      </c>
      <c r="O50" s="18">
        <f>SUBTOTAL(9,O49)</f>
        <v>347133.81818181818</v>
      </c>
      <c r="P50" s="36">
        <f>O50/$O$52</f>
        <v>4.5598246788207918E-2</v>
      </c>
      <c r="Q50" s="18">
        <f>SUBTOTAL(9,Q49)</f>
        <v>357000</v>
      </c>
      <c r="R50" s="36">
        <f t="shared" si="13"/>
        <v>4.8938159553764259E-2</v>
      </c>
      <c r="S50" s="18">
        <f>SUBTOTAL(9,S49)</f>
        <v>271347.23</v>
      </c>
      <c r="T50" s="36">
        <f t="shared" si="14"/>
        <v>1.9697648326932979E-2</v>
      </c>
      <c r="U50" s="18">
        <f>SUBTOTAL(9,U49)</f>
        <v>257000</v>
      </c>
      <c r="V50" s="65">
        <f>U50/$U$52</f>
        <v>2.845926521277841E-2</v>
      </c>
      <c r="W50" s="17">
        <f>SUBTOTAL(9,W49)</f>
        <v>73727</v>
      </c>
      <c r="X50" s="17">
        <f>SUBTOTAL(9,X49)</f>
        <v>298000</v>
      </c>
      <c r="Y50" s="75">
        <f>X50/$X$52</f>
        <v>3.9296238651068259E-2</v>
      </c>
      <c r="Z50" s="17">
        <f>SUBTOTAL(9,Z49)</f>
        <v>210000</v>
      </c>
      <c r="AA50" s="76">
        <f>Z50/$Z$52</f>
        <v>2.0849042507722834E-2</v>
      </c>
      <c r="AB50" s="36">
        <f t="shared" si="15"/>
        <v>-0.29530201342281881</v>
      </c>
      <c r="AC50" s="62"/>
      <c r="AD50" s="54">
        <f t="shared" si="53"/>
        <v>376420.5</v>
      </c>
      <c r="AE50" s="55">
        <f t="shared" si="11"/>
        <v>-119420.5</v>
      </c>
      <c r="AF50" s="62"/>
      <c r="AG50" s="103"/>
      <c r="AH50" s="104"/>
    </row>
    <row r="51" spans="1:34" x14ac:dyDescent="0.25">
      <c r="A51" s="10"/>
      <c r="B51" s="10"/>
      <c r="C51" s="32"/>
      <c r="D51" s="36"/>
      <c r="E51" s="32"/>
      <c r="F51" s="36"/>
      <c r="G51" s="12"/>
      <c r="H51" s="36"/>
      <c r="I51" s="52"/>
      <c r="J51" s="36"/>
      <c r="K51" s="7"/>
      <c r="L51" s="36"/>
      <c r="M51" s="7"/>
      <c r="N51" s="36">
        <f>M51/$M$52</f>
        <v>0</v>
      </c>
      <c r="O51" s="12"/>
      <c r="P51" s="36"/>
      <c r="Q51" s="7"/>
      <c r="R51" s="36"/>
      <c r="S51" s="101"/>
      <c r="T51" s="36"/>
      <c r="U51" s="7"/>
      <c r="V51" s="65"/>
      <c r="W51" s="52"/>
      <c r="X51" s="52"/>
      <c r="Y51" s="75"/>
      <c r="Z51" s="52"/>
      <c r="AA51" s="76"/>
      <c r="AB51" s="36"/>
      <c r="AC51" s="62"/>
      <c r="AD51" s="54">
        <f t="shared" si="53"/>
        <v>0</v>
      </c>
      <c r="AE51" s="55">
        <f t="shared" si="11"/>
        <v>0</v>
      </c>
      <c r="AF51" s="62"/>
      <c r="AG51" s="103"/>
      <c r="AH51" s="104"/>
    </row>
    <row r="52" spans="1:34" x14ac:dyDescent="0.25">
      <c r="A52" s="10" t="s">
        <v>73</v>
      </c>
      <c r="B52" s="10" t="s">
        <v>74</v>
      </c>
      <c r="C52" s="34">
        <f t="shared" ref="C52:I52" si="55">SUBTOTAL(9,C8:C50)</f>
        <v>6686081</v>
      </c>
      <c r="D52" s="36">
        <f>C52/$C$52</f>
        <v>1</v>
      </c>
      <c r="E52" s="34">
        <f t="shared" si="55"/>
        <v>6556135</v>
      </c>
      <c r="F52" s="36">
        <f>E52/$E$52</f>
        <v>1</v>
      </c>
      <c r="G52" s="23">
        <f t="shared" si="55"/>
        <v>6847206</v>
      </c>
      <c r="H52" s="36">
        <f>G52/$G$52</f>
        <v>1</v>
      </c>
      <c r="I52" s="23">
        <f t="shared" si="55"/>
        <v>7285294.5399999991</v>
      </c>
      <c r="J52" s="36">
        <f>I52/$I$52</f>
        <v>1</v>
      </c>
      <c r="K52" s="24">
        <f>SUBTOTAL(9,K8:K50)</f>
        <v>7597784</v>
      </c>
      <c r="L52" s="36">
        <f>K52/$K$52</f>
        <v>1</v>
      </c>
      <c r="M52" s="24">
        <f>SUBTOTAL(9,M8:M50)</f>
        <v>6978470.0599999996</v>
      </c>
      <c r="N52" s="36">
        <f>M52/$M$52</f>
        <v>1</v>
      </c>
      <c r="O52" s="23">
        <f>SUBTOTAL(9,O8:O50)</f>
        <v>7612876.4290909059</v>
      </c>
      <c r="P52" s="36">
        <f>O52/$O$52</f>
        <v>1</v>
      </c>
      <c r="Q52" s="24">
        <f>SUBTOTAL(9,Q8:Q50)</f>
        <v>7294920.8399999999</v>
      </c>
      <c r="R52" s="36">
        <f t="shared" si="13"/>
        <v>1</v>
      </c>
      <c r="S52" s="24">
        <f>SUBTOTAL(9,S8:S50)</f>
        <v>13775615.52</v>
      </c>
      <c r="T52" s="36">
        <f t="shared" si="14"/>
        <v>1</v>
      </c>
      <c r="U52" s="24">
        <f>SUBTOTAL(9,U8:U50)</f>
        <v>9030451</v>
      </c>
      <c r="V52" s="65">
        <f>U52/$U$52</f>
        <v>1</v>
      </c>
      <c r="W52" s="23">
        <f>SUBTOTAL(9,W8:W50)</f>
        <v>16532807</v>
      </c>
      <c r="X52" s="23">
        <f>SUBTOTAL(9,X8:X50)</f>
        <v>7583423</v>
      </c>
      <c r="Y52" s="75">
        <f>X52/$X$52</f>
        <v>1</v>
      </c>
      <c r="Z52" s="23">
        <f>SUBTOTAL(9,Z8:Z50)</f>
        <v>10072405</v>
      </c>
      <c r="AA52" s="76">
        <f>Z52/$Z$52</f>
        <v>1</v>
      </c>
      <c r="AB52" s="36">
        <f t="shared" si="15"/>
        <v>0.32821352573897045</v>
      </c>
      <c r="AC52" s="27"/>
      <c r="AD52" s="54">
        <f t="shared" si="53"/>
        <v>6843679.1349999998</v>
      </c>
      <c r="AE52" s="55">
        <f t="shared" si="11"/>
        <v>2186771.8650000002</v>
      </c>
      <c r="AF52" s="62"/>
      <c r="AG52" s="103"/>
      <c r="AH52" s="104"/>
    </row>
    <row r="53" spans="1:34" x14ac:dyDescent="0.25">
      <c r="Q53" s="85"/>
      <c r="R53" s="36"/>
      <c r="S53" s="101"/>
      <c r="T53" s="36"/>
      <c r="W53" s="85"/>
      <c r="AG53" s="103"/>
      <c r="AH53" s="104"/>
    </row>
    <row r="54" spans="1:34" x14ac:dyDescent="0.25">
      <c r="A54" s="6" t="s">
        <v>75</v>
      </c>
      <c r="B54" s="6" t="s">
        <v>76</v>
      </c>
      <c r="C54" s="7">
        <v>202160</v>
      </c>
      <c r="D54" s="36">
        <f>C54/$C$52</f>
        <v>3.023594838291669E-2</v>
      </c>
      <c r="E54" s="7">
        <v>220448</v>
      </c>
      <c r="F54" s="36">
        <f>E54/$E$52</f>
        <v>3.3624688936393164E-2</v>
      </c>
      <c r="G54" s="11">
        <v>332499</v>
      </c>
      <c r="H54" s="36">
        <f>G54/$G$52</f>
        <v>4.8559806729927504E-2</v>
      </c>
      <c r="I54" s="68">
        <v>239601.12</v>
      </c>
      <c r="J54" s="36">
        <f>I54/$I$52</f>
        <v>3.2888323002517893E-2</v>
      </c>
      <c r="K54" s="7">
        <v>388190</v>
      </c>
      <c r="L54" s="36">
        <f t="shared" ref="L54:L59" si="56">K54/$K$52</f>
        <v>5.1092529084796307E-2</v>
      </c>
      <c r="M54" s="68">
        <v>152117.18</v>
      </c>
      <c r="N54" s="36">
        <f>M54/$M$52</f>
        <v>2.1798070163247214E-2</v>
      </c>
      <c r="O54" s="11">
        <f>(M54/11)*12</f>
        <v>165946.01454545453</v>
      </c>
      <c r="P54" s="36">
        <f>O54/$O$52</f>
        <v>2.1798070163247221E-2</v>
      </c>
      <c r="Q54" s="7">
        <v>316981</v>
      </c>
      <c r="R54" s="36">
        <f>Q54/$Q$52</f>
        <v>4.3452287824962882E-2</v>
      </c>
      <c r="S54" s="101">
        <v>408753.49</v>
      </c>
      <c r="T54" s="36">
        <f>S54/$S$52</f>
        <v>2.9672248721413212E-2</v>
      </c>
      <c r="U54" s="67">
        <v>816500</v>
      </c>
      <c r="V54" s="65">
        <f>U54/$U$52</f>
        <v>9.0416303681842683E-2</v>
      </c>
      <c r="W54" s="86">
        <v>594726</v>
      </c>
      <c r="X54" s="68">
        <v>325000</v>
      </c>
      <c r="Y54" s="75">
        <f t="shared" ref="Y54:Y59" si="57">X54/$X$52</f>
        <v>4.2856636112742229E-2</v>
      </c>
      <c r="Z54" s="67">
        <v>1360700</v>
      </c>
      <c r="AA54" s="76">
        <f t="shared" ref="AA54:AA59" si="58">Z54/$Z$52</f>
        <v>0.13509186733456408</v>
      </c>
      <c r="AB54" s="36">
        <f>(Z54/X54)-1</f>
        <v>3.1867692307692304</v>
      </c>
      <c r="AC54" s="62">
        <v>13</v>
      </c>
      <c r="AD54" s="54">
        <f t="shared" si="53"/>
        <v>248677.03</v>
      </c>
      <c r="AE54" s="55">
        <f t="shared" si="11"/>
        <v>567822.97</v>
      </c>
      <c r="AF54" s="62"/>
      <c r="AG54" s="103"/>
      <c r="AH54" s="104"/>
    </row>
    <row r="55" spans="1:34" x14ac:dyDescent="0.25">
      <c r="A55" s="6" t="s">
        <v>77</v>
      </c>
      <c r="B55" s="6" t="s">
        <v>78</v>
      </c>
      <c r="C55" s="7">
        <v>741866</v>
      </c>
      <c r="D55" s="36">
        <f t="shared" ref="D55:D103" si="59">C55/$C$52</f>
        <v>0.11095677722121523</v>
      </c>
      <c r="E55" s="7">
        <v>992753</v>
      </c>
      <c r="F55" s="36">
        <f t="shared" ref="F55:F103" si="60">E55/$E$52</f>
        <v>0.15142351400634674</v>
      </c>
      <c r="G55" s="11">
        <v>803548</v>
      </c>
      <c r="H55" s="36">
        <f t="shared" ref="H55:H103" si="61">G55/$G$52</f>
        <v>0.11735414415748555</v>
      </c>
      <c r="I55" s="68">
        <v>894821.45</v>
      </c>
      <c r="J55" s="36">
        <f t="shared" ref="J55:J103" si="62">I55/$I$52</f>
        <v>0.12282570664603494</v>
      </c>
      <c r="K55" s="7">
        <v>880139</v>
      </c>
      <c r="L55" s="36">
        <f t="shared" si="56"/>
        <v>0.1158415401122222</v>
      </c>
      <c r="M55" s="68">
        <v>698819</v>
      </c>
      <c r="N55" s="36">
        <f t="shared" ref="N55:N103" si="63">M55/$M$52</f>
        <v>0.10013928468441406</v>
      </c>
      <c r="O55" s="11">
        <f t="shared" ref="O55:O56" si="64">(M55/11)*12</f>
        <v>762348</v>
      </c>
      <c r="P55" s="36">
        <f t="shared" ref="P55:P65" si="65">O55/$O$52</f>
        <v>0.10013928468441409</v>
      </c>
      <c r="Q55" s="7">
        <v>744400</v>
      </c>
      <c r="R55" s="36">
        <f t="shared" si="13"/>
        <v>0.10204360216196671</v>
      </c>
      <c r="S55" s="101">
        <v>1625461.7</v>
      </c>
      <c r="T55" s="36">
        <f t="shared" ref="T55:T103" si="66">S55/$S$52</f>
        <v>0.11799557686842294</v>
      </c>
      <c r="U55" s="67">
        <v>1222192</v>
      </c>
      <c r="V55" s="65">
        <f t="shared" ref="V55:V103" si="67">U55/$U$52</f>
        <v>0.13534119170792244</v>
      </c>
      <c r="W55" s="86">
        <v>1259099</v>
      </c>
      <c r="X55" s="68">
        <v>825000</v>
      </c>
      <c r="Y55" s="75">
        <f t="shared" si="57"/>
        <v>0.10878992244003796</v>
      </c>
      <c r="Z55" s="67">
        <v>1288195</v>
      </c>
      <c r="AA55" s="76">
        <f t="shared" si="58"/>
        <v>0.12789348720588578</v>
      </c>
      <c r="AB55" s="36">
        <f t="shared" ref="AB55:AB103" si="68">(Z55/X55)-1</f>
        <v>0.56144848484848486</v>
      </c>
      <c r="AC55" s="62">
        <v>14</v>
      </c>
      <c r="AD55" s="54">
        <f t="shared" si="53"/>
        <v>858247.11250000005</v>
      </c>
      <c r="AE55" s="55">
        <f t="shared" si="11"/>
        <v>363944.88749999995</v>
      </c>
      <c r="AF55" s="62"/>
      <c r="AG55" s="103"/>
      <c r="AH55" s="104"/>
    </row>
    <row r="56" spans="1:34" x14ac:dyDescent="0.25">
      <c r="A56" s="6" t="s">
        <v>79</v>
      </c>
      <c r="B56" s="6" t="s">
        <v>80</v>
      </c>
      <c r="C56" s="7">
        <v>3576</v>
      </c>
      <c r="D56" s="36">
        <f t="shared" si="59"/>
        <v>5.3484245853437909E-4</v>
      </c>
      <c r="E56" s="7">
        <v>2248</v>
      </c>
      <c r="F56" s="36">
        <f t="shared" si="60"/>
        <v>3.4288494669496586E-4</v>
      </c>
      <c r="G56" s="11">
        <v>14287</v>
      </c>
      <c r="H56" s="36">
        <f t="shared" si="61"/>
        <v>2.0865444971277336E-3</v>
      </c>
      <c r="I56" s="68">
        <v>-2681.5</v>
      </c>
      <c r="J56" s="36">
        <f t="shared" si="62"/>
        <v>-3.6807022492737823E-4</v>
      </c>
      <c r="K56" s="9">
        <v>0</v>
      </c>
      <c r="L56" s="36">
        <f t="shared" si="56"/>
        <v>0</v>
      </c>
      <c r="M56" s="68">
        <v>373.33</v>
      </c>
      <c r="N56" s="36">
        <f t="shared" si="63"/>
        <v>5.3497399399890811E-5</v>
      </c>
      <c r="O56" s="11">
        <f t="shared" si="64"/>
        <v>407.26909090909089</v>
      </c>
      <c r="P56" s="36">
        <f t="shared" si="65"/>
        <v>5.3497399399890832E-5</v>
      </c>
      <c r="Q56" s="9">
        <v>0</v>
      </c>
      <c r="R56" s="36">
        <f t="shared" si="13"/>
        <v>0</v>
      </c>
      <c r="S56" s="101">
        <v>12888.5</v>
      </c>
      <c r="T56" s="36">
        <f t="shared" si="66"/>
        <v>9.3560247680315632E-4</v>
      </c>
      <c r="U56" s="67">
        <v>0</v>
      </c>
      <c r="V56" s="65">
        <f t="shared" si="67"/>
        <v>0</v>
      </c>
      <c r="W56" s="86">
        <v>11295</v>
      </c>
      <c r="X56" s="68">
        <v>0</v>
      </c>
      <c r="Y56" s="75">
        <f t="shared" si="57"/>
        <v>0</v>
      </c>
      <c r="Z56" s="67">
        <v>0</v>
      </c>
      <c r="AA56" s="76">
        <f t="shared" si="58"/>
        <v>0</v>
      </c>
      <c r="AB56" s="36" t="e">
        <f t="shared" si="68"/>
        <v>#DIV/0!</v>
      </c>
      <c r="AC56" s="62"/>
      <c r="AD56" s="54">
        <f t="shared" si="53"/>
        <v>4357.375</v>
      </c>
      <c r="AE56" s="55">
        <f t="shared" si="11"/>
        <v>-4357.375</v>
      </c>
      <c r="AF56" s="62"/>
      <c r="AG56" s="103"/>
      <c r="AH56" s="104"/>
    </row>
    <row r="57" spans="1:34" x14ac:dyDescent="0.25">
      <c r="A57" s="6" t="s">
        <v>83</v>
      </c>
      <c r="B57" s="6" t="s">
        <v>84</v>
      </c>
      <c r="C57" s="7">
        <v>621158</v>
      </c>
      <c r="D57" s="36">
        <f>C57/$C$52</f>
        <v>9.2903152085653765E-2</v>
      </c>
      <c r="E57" s="7">
        <v>577172</v>
      </c>
      <c r="F57" s="36">
        <f>E57/$E$52</f>
        <v>8.803540500615073E-2</v>
      </c>
      <c r="G57" s="11">
        <v>567703</v>
      </c>
      <c r="H57" s="36">
        <f>G57/$G$52</f>
        <v>8.2910168030580655E-2</v>
      </c>
      <c r="I57" s="68">
        <v>494450</v>
      </c>
      <c r="J57" s="36">
        <f>I57/$I$52</f>
        <v>6.7869596388343154E-2</v>
      </c>
      <c r="K57" s="7">
        <v>499000</v>
      </c>
      <c r="L57" s="36">
        <f>K57/$K$52</f>
        <v>6.567704478042545E-2</v>
      </c>
      <c r="M57" s="68">
        <v>589054.19999999995</v>
      </c>
      <c r="N57" s="36">
        <f t="shared" si="63"/>
        <v>8.4410220999070959E-2</v>
      </c>
      <c r="O57" s="11" t="e">
        <f>(#REF!/11)*12</f>
        <v>#REF!</v>
      </c>
      <c r="P57" s="36" t="e">
        <f>O57/$O$52</f>
        <v>#REF!</v>
      </c>
      <c r="Q57" s="7">
        <v>602276</v>
      </c>
      <c r="R57" s="36">
        <f t="shared" si="13"/>
        <v>8.2561005555750494E-2</v>
      </c>
      <c r="S57" s="101">
        <v>1424042.31</v>
      </c>
      <c r="T57" s="36">
        <f t="shared" si="66"/>
        <v>0.10337413293311776</v>
      </c>
      <c r="U57" s="67">
        <v>1520104</v>
      </c>
      <c r="V57" s="65">
        <f>U57/$U$52</f>
        <v>0.16833090617511795</v>
      </c>
      <c r="W57" s="86">
        <v>1407725</v>
      </c>
      <c r="X57" s="68">
        <v>602276</v>
      </c>
      <c r="Y57" s="75">
        <f t="shared" si="57"/>
        <v>7.9420071912116738E-2</v>
      </c>
      <c r="Z57" s="67">
        <v>901470</v>
      </c>
      <c r="AA57" s="76">
        <f t="shared" si="58"/>
        <v>8.9498982616366199E-2</v>
      </c>
      <c r="AB57" s="36">
        <f>(Z57/X57)-1</f>
        <v>0.49677224395459896</v>
      </c>
      <c r="AC57" s="62">
        <v>15</v>
      </c>
      <c r="AD57" s="54">
        <f>(C57+E57+G57+I57)/4</f>
        <v>565120.75</v>
      </c>
      <c r="AE57" s="55">
        <f>U57-AD57</f>
        <v>954983.25</v>
      </c>
      <c r="AF57" s="62"/>
      <c r="AG57" s="103"/>
      <c r="AH57" s="104"/>
    </row>
    <row r="58" spans="1:34" x14ac:dyDescent="0.25">
      <c r="A58" s="6" t="s">
        <v>81</v>
      </c>
      <c r="B58" s="6" t="s">
        <v>82</v>
      </c>
      <c r="C58" s="7">
        <v>59405</v>
      </c>
      <c r="D58" s="36">
        <f>C58/$C$52</f>
        <v>8.8848759086227035E-3</v>
      </c>
      <c r="E58" s="7">
        <v>68001</v>
      </c>
      <c r="F58" s="36">
        <f>E58/$E$52</f>
        <v>1.0372117108631838E-2</v>
      </c>
      <c r="G58" s="11">
        <v>88910</v>
      </c>
      <c r="H58" s="36">
        <f>G58/$G$52</f>
        <v>1.2984858349522418E-2</v>
      </c>
      <c r="I58" s="68">
        <v>111888</v>
      </c>
      <c r="J58" s="36">
        <f>I58/$I$52</f>
        <v>1.5358061281623902E-2</v>
      </c>
      <c r="K58" s="7">
        <v>107500</v>
      </c>
      <c r="L58" s="36">
        <f>K58/$K$52</f>
        <v>1.4148862352496464E-2</v>
      </c>
      <c r="M58" s="68">
        <v>127733.98</v>
      </c>
      <c r="N58" s="36">
        <f>M57/$M$52</f>
        <v>8.4410220999070959E-2</v>
      </c>
      <c r="O58" s="11">
        <f>(M57/11)*12</f>
        <v>642604.58181818179</v>
      </c>
      <c r="P58" s="36">
        <f>O58/$O$52</f>
        <v>8.4410220999070987E-2</v>
      </c>
      <c r="Q58" s="7">
        <v>159332</v>
      </c>
      <c r="R58" s="36">
        <f t="shared" si="13"/>
        <v>2.1841498145715316E-2</v>
      </c>
      <c r="S58" s="101">
        <v>33871.01</v>
      </c>
      <c r="T58" s="36">
        <f t="shared" si="66"/>
        <v>2.4587656319838987E-3</v>
      </c>
      <c r="U58" s="67">
        <v>74500</v>
      </c>
      <c r="V58" s="65">
        <f>U58/$U$52</f>
        <v>8.24986481849024E-3</v>
      </c>
      <c r="W58" s="86">
        <v>19344</v>
      </c>
      <c r="X58" s="68">
        <v>105000</v>
      </c>
      <c r="Y58" s="75">
        <f t="shared" si="57"/>
        <v>1.3845990128732104E-2</v>
      </c>
      <c r="Z58" s="67">
        <v>74500</v>
      </c>
      <c r="AA58" s="76">
        <f t="shared" si="58"/>
        <v>7.3964460325016716E-3</v>
      </c>
      <c r="AB58" s="36">
        <f>(Z58/X58)-1</f>
        <v>-0.29047619047619044</v>
      </c>
      <c r="AC58" s="62"/>
      <c r="AD58" s="54">
        <f>(C58+E58+G58+I58)/4</f>
        <v>82051</v>
      </c>
      <c r="AE58" s="55">
        <f>U58-AD58</f>
        <v>-7551</v>
      </c>
      <c r="AF58" s="62"/>
      <c r="AG58" s="103"/>
      <c r="AH58" s="104"/>
    </row>
    <row r="59" spans="1:34" x14ac:dyDescent="0.25">
      <c r="A59" s="10" t="s">
        <v>85</v>
      </c>
      <c r="B59" s="10" t="s">
        <v>86</v>
      </c>
      <c r="C59" s="17">
        <f>SUBTOTAL(9,C54:C58)</f>
        <v>1628165</v>
      </c>
      <c r="D59" s="36">
        <f t="shared" si="59"/>
        <v>0.24351559605694278</v>
      </c>
      <c r="E59" s="17">
        <f>SUBTOTAL(9,E54:E58)</f>
        <v>1860622</v>
      </c>
      <c r="F59" s="36">
        <f t="shared" si="60"/>
        <v>0.28379861000421741</v>
      </c>
      <c r="G59" s="17">
        <f>SUBTOTAL(9,G54:G58)</f>
        <v>1806947</v>
      </c>
      <c r="H59" s="36">
        <f t="shared" si="61"/>
        <v>0.26389552176464387</v>
      </c>
      <c r="I59" s="17">
        <f>SUBTOTAL(9,I54:I58)</f>
        <v>1738079.0699999998</v>
      </c>
      <c r="J59" s="36">
        <f t="shared" si="62"/>
        <v>0.23857361709359248</v>
      </c>
      <c r="K59" s="18">
        <f>SUBTOTAL(9,K54:K58)</f>
        <v>1874829</v>
      </c>
      <c r="L59" s="36">
        <f t="shared" si="56"/>
        <v>0.24675997632994043</v>
      </c>
      <c r="M59" s="18">
        <f>SUBTOTAL(9,M54:M57)</f>
        <v>1440363.71</v>
      </c>
      <c r="N59" s="36">
        <f>M59/$M$52</f>
        <v>0.20640107324613213</v>
      </c>
      <c r="O59" s="17" t="e">
        <f>SUBTOTAL(9,O54:O58)</f>
        <v>#REF!</v>
      </c>
      <c r="P59" s="36" t="e">
        <f t="shared" si="65"/>
        <v>#REF!</v>
      </c>
      <c r="Q59" s="18">
        <f>SUBTOTAL(9,Q54:Q58)</f>
        <v>1822989</v>
      </c>
      <c r="R59" s="36">
        <f t="shared" si="13"/>
        <v>0.24989839368839539</v>
      </c>
      <c r="S59" s="18">
        <f>SUBTOTAL(9,S54:S58)</f>
        <v>3505017.01</v>
      </c>
      <c r="T59" s="36">
        <f t="shared" si="66"/>
        <v>0.25443632663174093</v>
      </c>
      <c r="U59" s="18">
        <f>SUBTOTAL(9,U54:U58)</f>
        <v>3633296</v>
      </c>
      <c r="V59" s="65">
        <f t="shared" si="67"/>
        <v>0.40233826638337333</v>
      </c>
      <c r="W59" s="17">
        <f>SUBTOTAL(9,W54:W58)</f>
        <v>3292189</v>
      </c>
      <c r="X59" s="17">
        <f>SUBTOTAL(9,X54:X58)</f>
        <v>1857276</v>
      </c>
      <c r="Y59" s="75">
        <f t="shared" si="57"/>
        <v>0.24491262059362903</v>
      </c>
      <c r="Z59" s="17">
        <f>SUBTOTAL(9,Z54:Z58)</f>
        <v>3624865</v>
      </c>
      <c r="AA59" s="76">
        <f t="shared" si="58"/>
        <v>0.35988078318931777</v>
      </c>
      <c r="AB59" s="36">
        <f t="shared" si="68"/>
        <v>0.95171046198841736</v>
      </c>
      <c r="AC59" s="27"/>
      <c r="AD59" s="54">
        <f t="shared" si="53"/>
        <v>1758453.2675000001</v>
      </c>
      <c r="AE59" s="55">
        <f t="shared" si="11"/>
        <v>1874842.7324999999</v>
      </c>
      <c r="AF59" s="62"/>
      <c r="AG59" s="103"/>
      <c r="AH59" s="104"/>
    </row>
    <row r="60" spans="1:34" x14ac:dyDescent="0.25">
      <c r="A60" s="10"/>
      <c r="B60" s="10"/>
      <c r="C60" s="32"/>
      <c r="D60" s="36"/>
      <c r="E60" s="32"/>
      <c r="F60" s="36"/>
      <c r="G60" s="12"/>
      <c r="H60" s="36"/>
      <c r="I60" s="52"/>
      <c r="J60" s="36"/>
      <c r="K60" s="7"/>
      <c r="L60" s="36"/>
      <c r="N60" s="36"/>
      <c r="O60" s="12"/>
      <c r="P60" s="36"/>
      <c r="Q60" s="7"/>
      <c r="R60" s="36"/>
      <c r="S60" s="101"/>
      <c r="T60" s="36"/>
      <c r="U60" s="7"/>
      <c r="V60" s="65"/>
      <c r="W60" s="52"/>
      <c r="X60" s="52"/>
      <c r="Y60" s="75"/>
      <c r="Z60" s="52"/>
      <c r="AA60" s="76"/>
      <c r="AB60" s="36"/>
      <c r="AC60" s="62"/>
      <c r="AD60" s="54">
        <f t="shared" si="53"/>
        <v>0</v>
      </c>
      <c r="AE60" s="55">
        <f t="shared" si="11"/>
        <v>0</v>
      </c>
      <c r="AF60" s="62"/>
      <c r="AG60" s="103"/>
      <c r="AH60" s="104"/>
    </row>
    <row r="61" spans="1:34" x14ac:dyDescent="0.25">
      <c r="A61" s="6" t="s">
        <v>87</v>
      </c>
      <c r="B61" s="6" t="s">
        <v>88</v>
      </c>
      <c r="C61" s="7">
        <v>2293670</v>
      </c>
      <c r="D61" s="36">
        <f t="shared" si="59"/>
        <v>0.34305148262487395</v>
      </c>
      <c r="E61" s="7">
        <v>2488207</v>
      </c>
      <c r="F61" s="36">
        <f t="shared" si="60"/>
        <v>0.37952345398622817</v>
      </c>
      <c r="G61" s="11">
        <v>2742436</v>
      </c>
      <c r="H61" s="36">
        <f t="shared" si="61"/>
        <v>0.4005189854080628</v>
      </c>
      <c r="I61" s="68">
        <v>2712201</v>
      </c>
      <c r="J61" s="36">
        <f t="shared" si="62"/>
        <v>0.37228433045618503</v>
      </c>
      <c r="K61" s="7">
        <v>2929811</v>
      </c>
      <c r="L61" s="36">
        <f>K61/$K$52</f>
        <v>0.38561388425888393</v>
      </c>
      <c r="M61" s="68">
        <v>2998603.77</v>
      </c>
      <c r="N61" s="36">
        <f t="shared" si="63"/>
        <v>0.42969357813652354</v>
      </c>
      <c r="O61" s="11">
        <f>(M61/11)*12</f>
        <v>3271204.1127272723</v>
      </c>
      <c r="P61" s="36">
        <f t="shared" si="65"/>
        <v>0.42969357813652365</v>
      </c>
      <c r="Q61" s="7">
        <v>2971650</v>
      </c>
      <c r="R61" s="36">
        <f t="shared" si="13"/>
        <v>0.40735877265530412</v>
      </c>
      <c r="S61" s="101">
        <v>2976537.98</v>
      </c>
      <c r="T61" s="36">
        <f t="shared" si="66"/>
        <v>0.21607295700715085</v>
      </c>
      <c r="U61" s="67">
        <v>3052596</v>
      </c>
      <c r="V61" s="65">
        <f t="shared" si="67"/>
        <v>0.33803361537535609</v>
      </c>
      <c r="W61" s="86">
        <v>2508854</v>
      </c>
      <c r="X61" s="68">
        <v>3095350</v>
      </c>
      <c r="Y61" s="75">
        <f>X61/$X$52</f>
        <v>0.40817319566638971</v>
      </c>
      <c r="Z61" s="67">
        <v>3575312</v>
      </c>
      <c r="AA61" s="76">
        <f>Z61/$Z$52</f>
        <v>0.35496110412557874</v>
      </c>
      <c r="AB61" s="36">
        <f t="shared" si="68"/>
        <v>0.15505904017316308</v>
      </c>
      <c r="AC61" s="62">
        <v>16</v>
      </c>
      <c r="AD61" s="54">
        <f t="shared" si="53"/>
        <v>2559128.5</v>
      </c>
      <c r="AE61" s="55">
        <f t="shared" si="11"/>
        <v>493467.5</v>
      </c>
      <c r="AF61" s="62"/>
      <c r="AG61" s="103"/>
      <c r="AH61" s="104"/>
    </row>
    <row r="62" spans="1:34" x14ac:dyDescent="0.25">
      <c r="A62" s="6" t="s">
        <v>89</v>
      </c>
      <c r="B62" s="6" t="s">
        <v>90</v>
      </c>
      <c r="C62" s="7">
        <v>251397</v>
      </c>
      <c r="D62" s="36">
        <f t="shared" si="59"/>
        <v>3.7600053005639629E-2</v>
      </c>
      <c r="E62" s="7">
        <v>266513</v>
      </c>
      <c r="F62" s="36">
        <f t="shared" si="60"/>
        <v>4.0650932294713275E-2</v>
      </c>
      <c r="G62" s="11">
        <v>303383</v>
      </c>
      <c r="H62" s="36">
        <f t="shared" si="61"/>
        <v>4.4307561361524687E-2</v>
      </c>
      <c r="I62" s="68">
        <v>255635.06</v>
      </c>
      <c r="J62" s="36">
        <f t="shared" si="62"/>
        <v>3.5089186661765366E-2</v>
      </c>
      <c r="K62" s="7">
        <v>307351</v>
      </c>
      <c r="L62" s="36">
        <f>K62/$K$52</f>
        <v>4.0452716213043173E-2</v>
      </c>
      <c r="M62" s="68">
        <v>278560.84000000003</v>
      </c>
      <c r="N62" s="36">
        <f t="shared" si="63"/>
        <v>3.9917179210481567E-2</v>
      </c>
      <c r="O62" s="11">
        <f t="shared" ref="O62:O64" si="69">(M62/11)*12</f>
        <v>303884.55272727273</v>
      </c>
      <c r="P62" s="36">
        <f t="shared" si="65"/>
        <v>3.9917179210481574E-2</v>
      </c>
      <c r="Q62" s="7">
        <v>267169</v>
      </c>
      <c r="R62" s="36">
        <f t="shared" si="13"/>
        <v>3.6623975209578837E-2</v>
      </c>
      <c r="S62" s="101">
        <v>281790.78999999998</v>
      </c>
      <c r="T62" s="36">
        <f t="shared" si="66"/>
        <v>2.0455767627289297E-2</v>
      </c>
      <c r="U62" s="67">
        <v>286998</v>
      </c>
      <c r="V62" s="65">
        <f t="shared" si="67"/>
        <v>3.1781136955396798E-2</v>
      </c>
      <c r="W62" s="86">
        <v>214277</v>
      </c>
      <c r="X62" s="68">
        <v>302500</v>
      </c>
      <c r="Y62" s="75">
        <f>X62/$X$52</f>
        <v>3.9889638228013918E-2</v>
      </c>
      <c r="Z62" s="67">
        <v>329210</v>
      </c>
      <c r="AA62" s="76">
        <f>Z62/$Z$52</f>
        <v>3.2684348971273494E-2</v>
      </c>
      <c r="AB62" s="36">
        <f t="shared" si="68"/>
        <v>8.8297520661156925E-2</v>
      </c>
      <c r="AC62" s="62"/>
      <c r="AD62" s="54">
        <f t="shared" si="53"/>
        <v>269232.01500000001</v>
      </c>
      <c r="AE62" s="55">
        <f t="shared" si="11"/>
        <v>17765.984999999986</v>
      </c>
      <c r="AF62" s="62"/>
      <c r="AG62" s="103"/>
      <c r="AH62" s="104"/>
    </row>
    <row r="63" spans="1:34" x14ac:dyDescent="0.25">
      <c r="A63" s="6" t="s">
        <v>91</v>
      </c>
      <c r="B63" s="6" t="s">
        <v>92</v>
      </c>
      <c r="C63" s="7">
        <v>305501</v>
      </c>
      <c r="D63" s="36">
        <f t="shared" si="59"/>
        <v>4.5692087786552392E-2</v>
      </c>
      <c r="E63" s="7">
        <v>279804</v>
      </c>
      <c r="F63" s="36">
        <f t="shared" si="60"/>
        <v>4.2678193783379996E-2</v>
      </c>
      <c r="G63" s="11">
        <v>259463</v>
      </c>
      <c r="H63" s="36">
        <f t="shared" si="61"/>
        <v>3.7893266246115567E-2</v>
      </c>
      <c r="I63" s="68">
        <v>261581.73</v>
      </c>
      <c r="J63" s="36">
        <f t="shared" si="62"/>
        <v>3.5905443295913747E-2</v>
      </c>
      <c r="K63" s="7">
        <v>311161</v>
      </c>
      <c r="L63" s="36">
        <f>K63/$K$52</f>
        <v>4.0954178218280485E-2</v>
      </c>
      <c r="M63" s="68">
        <v>298222.56</v>
      </c>
      <c r="N63" s="36">
        <f t="shared" si="63"/>
        <v>4.273466210156672E-2</v>
      </c>
      <c r="O63" s="11">
        <f t="shared" si="69"/>
        <v>325333.70181818184</v>
      </c>
      <c r="P63" s="36">
        <f t="shared" si="65"/>
        <v>4.2734662101566734E-2</v>
      </c>
      <c r="Q63" s="7">
        <v>311906</v>
      </c>
      <c r="R63" s="36">
        <f t="shared" si="13"/>
        <v>4.2756598301894669E-2</v>
      </c>
      <c r="S63" s="101">
        <v>285251.46999999997</v>
      </c>
      <c r="T63" s="36">
        <f t="shared" si="66"/>
        <v>2.0706985440023373E-2</v>
      </c>
      <c r="U63" s="67">
        <v>381150</v>
      </c>
      <c r="V63" s="65">
        <f t="shared" si="67"/>
        <v>4.2207194302920199E-2</v>
      </c>
      <c r="W63" s="86">
        <v>245696</v>
      </c>
      <c r="X63" s="68">
        <v>315500</v>
      </c>
      <c r="Y63" s="75">
        <f>X63/$X$52</f>
        <v>4.1603903672523611E-2</v>
      </c>
      <c r="Z63" s="67">
        <v>378050</v>
      </c>
      <c r="AA63" s="76">
        <f>Z63/$Z$52</f>
        <v>3.7533240571641036E-2</v>
      </c>
      <c r="AB63" s="36">
        <f t="shared" si="68"/>
        <v>0.19825673534072896</v>
      </c>
      <c r="AC63" s="62">
        <v>17</v>
      </c>
      <c r="AD63" s="54">
        <f t="shared" si="53"/>
        <v>276587.4325</v>
      </c>
      <c r="AE63" s="55">
        <f t="shared" si="11"/>
        <v>104562.5675</v>
      </c>
      <c r="AF63" s="62"/>
      <c r="AG63" s="103"/>
      <c r="AH63" s="104"/>
    </row>
    <row r="64" spans="1:34" x14ac:dyDescent="0.25">
      <c r="A64" s="6" t="s">
        <v>93</v>
      </c>
      <c r="B64" s="6" t="s">
        <v>94</v>
      </c>
      <c r="C64" s="7">
        <v>85322</v>
      </c>
      <c r="D64" s="36">
        <f t="shared" si="59"/>
        <v>1.2761137652983864E-2</v>
      </c>
      <c r="E64" s="7">
        <v>78463</v>
      </c>
      <c r="F64" s="36">
        <f t="shared" si="60"/>
        <v>1.1967874365003161E-2</v>
      </c>
      <c r="G64" s="11">
        <v>77226</v>
      </c>
      <c r="H64" s="36">
        <f t="shared" si="61"/>
        <v>1.1278468911261032E-2</v>
      </c>
      <c r="I64" s="68">
        <v>94651.75</v>
      </c>
      <c r="J64" s="36">
        <f t="shared" si="62"/>
        <v>1.299216517332462E-2</v>
      </c>
      <c r="K64" s="7">
        <v>111406</v>
      </c>
      <c r="L64" s="36">
        <f>K64/$K$52</f>
        <v>1.4662959620857872E-2</v>
      </c>
      <c r="M64" s="68">
        <v>93610.32</v>
      </c>
      <c r="N64" s="36">
        <f t="shared" si="63"/>
        <v>1.3414160868378077E-2</v>
      </c>
      <c r="O64" s="11">
        <f t="shared" si="69"/>
        <v>102120.34909090909</v>
      </c>
      <c r="P64" s="36">
        <f t="shared" si="65"/>
        <v>1.3414160868378081E-2</v>
      </c>
      <c r="Q64" s="7">
        <v>140504</v>
      </c>
      <c r="R64" s="36">
        <f t="shared" si="13"/>
        <v>1.9260524285552083E-2</v>
      </c>
      <c r="S64" s="101">
        <v>122512.78</v>
      </c>
      <c r="T64" s="36">
        <f t="shared" si="66"/>
        <v>8.8934523340994057E-3</v>
      </c>
      <c r="U64" s="67">
        <v>143522</v>
      </c>
      <c r="V64" s="65">
        <f t="shared" si="67"/>
        <v>1.5893115415830283E-2</v>
      </c>
      <c r="W64" s="86">
        <v>120840</v>
      </c>
      <c r="X64" s="68">
        <v>147000</v>
      </c>
      <c r="Y64" s="75">
        <f>X64/$X$52</f>
        <v>1.9384386180224946E-2</v>
      </c>
      <c r="Z64" s="67">
        <v>167058</v>
      </c>
      <c r="AA64" s="76">
        <f>Z64/$Z$52</f>
        <v>1.658571115835791E-2</v>
      </c>
      <c r="AB64" s="36">
        <f t="shared" si="68"/>
        <v>0.13644897959183666</v>
      </c>
      <c r="AC64" s="62">
        <v>18</v>
      </c>
      <c r="AD64" s="54">
        <f t="shared" si="53"/>
        <v>83915.6875</v>
      </c>
      <c r="AE64" s="55">
        <f t="shared" si="11"/>
        <v>59606.3125</v>
      </c>
      <c r="AF64" s="62"/>
      <c r="AG64" s="103"/>
      <c r="AH64" s="104"/>
    </row>
    <row r="65" spans="1:34" x14ac:dyDescent="0.25">
      <c r="A65" s="10" t="s">
        <v>95</v>
      </c>
      <c r="B65" s="10" t="s">
        <v>96</v>
      </c>
      <c r="C65" s="17">
        <f t="shared" ref="C65:K65" si="70">SUBTOTAL(9,C61:C64)</f>
        <v>2935890</v>
      </c>
      <c r="D65" s="36">
        <f t="shared" si="59"/>
        <v>0.43910476107004986</v>
      </c>
      <c r="E65" s="17">
        <f t="shared" si="70"/>
        <v>3112987</v>
      </c>
      <c r="F65" s="36">
        <f t="shared" si="60"/>
        <v>0.47482045442932458</v>
      </c>
      <c r="G65" s="17">
        <f t="shared" si="70"/>
        <v>3382508</v>
      </c>
      <c r="H65" s="36">
        <f t="shared" si="61"/>
        <v>0.4939982819269641</v>
      </c>
      <c r="I65" s="17">
        <f t="shared" si="70"/>
        <v>3324069.54</v>
      </c>
      <c r="J65" s="36">
        <f t="shared" si="62"/>
        <v>0.45627112558718874</v>
      </c>
      <c r="K65" s="18">
        <f t="shared" si="70"/>
        <v>3659729</v>
      </c>
      <c r="L65" s="36">
        <f>K65/$K$52</f>
        <v>0.48168373831106542</v>
      </c>
      <c r="M65" s="18">
        <f t="shared" ref="M65" si="71">SUBTOTAL(9,M61:M64)</f>
        <v>3668997.4899999998</v>
      </c>
      <c r="N65" s="36">
        <f t="shared" si="63"/>
        <v>0.52575958031694991</v>
      </c>
      <c r="O65" s="17">
        <f>SUBTOTAL(9,O61:O64)</f>
        <v>4002542.7163636358</v>
      </c>
      <c r="P65" s="36">
        <f t="shared" si="65"/>
        <v>0.52575958031695003</v>
      </c>
      <c r="Q65" s="18">
        <f t="shared" ref="Q65:U65" si="72">SUBTOTAL(9,Q61:Q64)</f>
        <v>3691229</v>
      </c>
      <c r="R65" s="36">
        <f t="shared" si="13"/>
        <v>0.50599987045232964</v>
      </c>
      <c r="S65" s="18">
        <f t="shared" si="72"/>
        <v>3666093.02</v>
      </c>
      <c r="T65" s="36">
        <f t="shared" si="66"/>
        <v>0.26612916240856294</v>
      </c>
      <c r="U65" s="18">
        <f t="shared" si="72"/>
        <v>3864266</v>
      </c>
      <c r="V65" s="65">
        <f t="shared" si="67"/>
        <v>0.42791506204950341</v>
      </c>
      <c r="W65" s="17">
        <f>SUBTOTAL(9,W61:W64)</f>
        <v>3089667</v>
      </c>
      <c r="X65" s="17">
        <f>SUBTOTAL(9,X61:X64)</f>
        <v>3860350</v>
      </c>
      <c r="Y65" s="75">
        <f>X65/$X$52</f>
        <v>0.50905112374715222</v>
      </c>
      <c r="Z65" s="17">
        <f>SUBTOTAL(9,Z61:Z64)</f>
        <v>4449630</v>
      </c>
      <c r="AA65" s="76">
        <f>Z65/$Z$52</f>
        <v>0.4417644048268512</v>
      </c>
      <c r="AB65" s="36">
        <f t="shared" si="68"/>
        <v>0.15264937117100774</v>
      </c>
      <c r="AC65" s="27"/>
      <c r="AD65" s="54">
        <f t="shared" si="53"/>
        <v>3188863.6349999998</v>
      </c>
      <c r="AE65" s="55">
        <f t="shared" si="11"/>
        <v>675402.36500000022</v>
      </c>
      <c r="AF65" s="62"/>
      <c r="AG65" s="103"/>
      <c r="AH65" s="104"/>
    </row>
    <row r="66" spans="1:34" x14ac:dyDescent="0.25">
      <c r="A66" s="10"/>
      <c r="B66" s="10"/>
      <c r="C66" s="32"/>
      <c r="D66" s="36"/>
      <c r="E66" s="32"/>
      <c r="F66" s="36"/>
      <c r="G66" s="12"/>
      <c r="H66" s="36"/>
      <c r="I66" s="52"/>
      <c r="J66" s="36"/>
      <c r="K66" s="7"/>
      <c r="L66" s="36"/>
      <c r="M66" s="7"/>
      <c r="N66" s="36"/>
      <c r="O66" s="12"/>
      <c r="P66" s="36"/>
      <c r="Q66" s="7"/>
      <c r="R66" s="36"/>
      <c r="S66" s="101"/>
      <c r="T66" s="36"/>
      <c r="U66" s="7"/>
      <c r="V66" s="65"/>
      <c r="W66" s="59"/>
      <c r="X66" s="59"/>
      <c r="Y66" s="75"/>
      <c r="Z66" s="59"/>
      <c r="AA66" s="76"/>
      <c r="AB66" s="36"/>
      <c r="AC66" s="62"/>
      <c r="AD66" s="54">
        <f t="shared" si="53"/>
        <v>0</v>
      </c>
      <c r="AE66" s="55">
        <f t="shared" si="11"/>
        <v>0</v>
      </c>
      <c r="AF66" s="62"/>
      <c r="AG66" s="103"/>
      <c r="AH66" s="104"/>
    </row>
    <row r="67" spans="1:34" x14ac:dyDescent="0.25">
      <c r="A67" s="6" t="s">
        <v>97</v>
      </c>
      <c r="B67" s="6" t="s">
        <v>98</v>
      </c>
      <c r="C67" s="7">
        <v>105098</v>
      </c>
      <c r="D67" s="36">
        <f t="shared" si="59"/>
        <v>1.5718924135080026E-2</v>
      </c>
      <c r="E67" s="7">
        <v>82210</v>
      </c>
      <c r="F67" s="36">
        <f t="shared" si="60"/>
        <v>1.2539400119125063E-2</v>
      </c>
      <c r="G67" s="11">
        <v>15737</v>
      </c>
      <c r="H67" s="36">
        <f t="shared" si="61"/>
        <v>2.2983097047175154E-3</v>
      </c>
      <c r="I67" s="68">
        <v>25807.84</v>
      </c>
      <c r="J67" s="36">
        <f>I67/$I$52</f>
        <v>3.5424566375870923E-3</v>
      </c>
      <c r="K67" s="7">
        <v>32554</v>
      </c>
      <c r="L67" s="36">
        <f t="shared" ref="L67:L103" si="73">K67/$K$52</f>
        <v>4.2846703723085572E-3</v>
      </c>
      <c r="M67" s="68">
        <v>23488.17</v>
      </c>
      <c r="N67" s="36">
        <f t="shared" si="63"/>
        <v>3.3658050830700273E-3</v>
      </c>
      <c r="O67" s="11">
        <f>(M67/11)*12</f>
        <v>25623.458181818183</v>
      </c>
      <c r="P67" s="36">
        <f>O67/$O$52</f>
        <v>3.3658050830700291E-3</v>
      </c>
      <c r="Q67" s="86">
        <v>2700</v>
      </c>
      <c r="R67" s="36">
        <f t="shared" si="13"/>
        <v>3.7012053444023392E-4</v>
      </c>
      <c r="S67" s="101">
        <v>5100</v>
      </c>
      <c r="T67" s="36">
        <f t="shared" si="66"/>
        <v>3.7021939183738196E-4</v>
      </c>
      <c r="U67" s="67">
        <v>11640</v>
      </c>
      <c r="V67" s="65">
        <f t="shared" si="67"/>
        <v>1.288972167613777E-3</v>
      </c>
      <c r="W67" s="86">
        <v>32202</v>
      </c>
      <c r="X67" s="68">
        <v>2000</v>
      </c>
      <c r="Y67" s="75">
        <f t="shared" ref="Y67:Y103" si="74">X67/$X$52</f>
        <v>2.6373314530918292E-4</v>
      </c>
      <c r="Z67" s="67">
        <v>11600</v>
      </c>
      <c r="AA67" s="76">
        <f t="shared" ref="AA67:AA103" si="75">Z67/$Z$52</f>
        <v>1.1516613956646898E-3</v>
      </c>
      <c r="AB67" s="36">
        <f>(Z67/X67)-1</f>
        <v>4.8</v>
      </c>
      <c r="AC67" s="62"/>
      <c r="AD67" s="54">
        <f t="shared" si="53"/>
        <v>57213.21</v>
      </c>
      <c r="AE67" s="55">
        <f t="shared" si="11"/>
        <v>-45573.21</v>
      </c>
      <c r="AF67" s="62"/>
      <c r="AG67" s="103"/>
      <c r="AH67" s="104"/>
    </row>
    <row r="68" spans="1:34" x14ac:dyDescent="0.25">
      <c r="A68" s="6" t="s">
        <v>99</v>
      </c>
      <c r="B68" s="6" t="s">
        <v>100</v>
      </c>
      <c r="C68" s="7">
        <v>17900</v>
      </c>
      <c r="D68" s="36">
        <f t="shared" si="59"/>
        <v>2.677203581589873E-3</v>
      </c>
      <c r="E68" s="7">
        <v>17600</v>
      </c>
      <c r="F68" s="36">
        <f t="shared" si="60"/>
        <v>2.684508479462366E-3</v>
      </c>
      <c r="G68" s="11">
        <v>16600</v>
      </c>
      <c r="H68" s="36">
        <f t="shared" si="61"/>
        <v>2.4243465144761236E-3</v>
      </c>
      <c r="I68" s="68">
        <v>19000</v>
      </c>
      <c r="J68" s="36">
        <f t="shared" si="62"/>
        <v>2.6079933893791481E-3</v>
      </c>
      <c r="K68" s="7">
        <v>20978</v>
      </c>
      <c r="L68" s="36">
        <f t="shared" si="73"/>
        <v>2.7610682272620544E-3</v>
      </c>
      <c r="M68" s="68">
        <v>18000</v>
      </c>
      <c r="N68" s="36">
        <f t="shared" si="63"/>
        <v>2.5793619296548219E-3</v>
      </c>
      <c r="O68" s="11">
        <f t="shared" ref="O68:O101" si="76">(M68/11)*12</f>
        <v>19636.363636363636</v>
      </c>
      <c r="P68" s="36">
        <f t="shared" ref="P68:P103" si="77">O68/$O$52</f>
        <v>2.5793619296548228E-3</v>
      </c>
      <c r="Q68" s="86">
        <v>18500</v>
      </c>
      <c r="R68" s="36">
        <f t="shared" si="13"/>
        <v>2.5360110693127139E-3</v>
      </c>
      <c r="S68" s="101">
        <v>18500</v>
      </c>
      <c r="T68" s="36">
        <f t="shared" si="66"/>
        <v>1.3429526958806993E-3</v>
      </c>
      <c r="U68" s="67">
        <v>18500</v>
      </c>
      <c r="V68" s="65">
        <f t="shared" si="67"/>
        <v>2.048624149557979E-3</v>
      </c>
      <c r="W68" s="86">
        <v>18500</v>
      </c>
      <c r="X68" s="68">
        <v>18500</v>
      </c>
      <c r="Y68" s="75">
        <f t="shared" si="74"/>
        <v>2.4395315941099422E-3</v>
      </c>
      <c r="Z68" s="67">
        <v>26999</v>
      </c>
      <c r="AA68" s="76">
        <f t="shared" si="75"/>
        <v>2.6804918984095656E-3</v>
      </c>
      <c r="AB68" s="36">
        <f>(Z68/X68)-1</f>
        <v>0.45940540540540531</v>
      </c>
      <c r="AC68" s="62">
        <v>19</v>
      </c>
      <c r="AD68" s="54">
        <f t="shared" si="53"/>
        <v>17775</v>
      </c>
      <c r="AE68" s="55">
        <f t="shared" si="11"/>
        <v>725</v>
      </c>
      <c r="AF68" s="62"/>
      <c r="AG68" s="103"/>
      <c r="AH68" s="104"/>
    </row>
    <row r="69" spans="1:34" x14ac:dyDescent="0.25">
      <c r="A69" s="6" t="s">
        <v>101</v>
      </c>
      <c r="B69" s="6" t="s">
        <v>102</v>
      </c>
      <c r="C69" s="7">
        <v>0</v>
      </c>
      <c r="D69" s="36">
        <f t="shared" si="59"/>
        <v>0</v>
      </c>
      <c r="E69" s="7">
        <v>0</v>
      </c>
      <c r="F69" s="36">
        <f t="shared" si="60"/>
        <v>0</v>
      </c>
      <c r="G69" s="11">
        <v>2575</v>
      </c>
      <c r="H69" s="36">
        <f t="shared" si="61"/>
        <v>3.7606579968530232E-4</v>
      </c>
      <c r="I69" s="68">
        <v>2611.83</v>
      </c>
      <c r="J69" s="36">
        <f t="shared" si="62"/>
        <v>3.5850712495695476E-4</v>
      </c>
      <c r="K69" s="9">
        <v>0</v>
      </c>
      <c r="L69" s="36">
        <f t="shared" si="73"/>
        <v>0</v>
      </c>
      <c r="M69" s="68">
        <v>1315</v>
      </c>
      <c r="N69" s="36">
        <f t="shared" si="63"/>
        <v>1.8843671874978283E-4</v>
      </c>
      <c r="O69" s="11">
        <f t="shared" si="76"/>
        <v>1434.5454545454545</v>
      </c>
      <c r="P69" s="36">
        <f t="shared" si="77"/>
        <v>1.8843671874978289E-4</v>
      </c>
      <c r="Q69" s="86">
        <v>0</v>
      </c>
      <c r="R69" s="36">
        <f t="shared" si="13"/>
        <v>0</v>
      </c>
      <c r="S69" s="101">
        <v>836.06</v>
      </c>
      <c r="T69" s="36">
        <f t="shared" si="66"/>
        <v>6.0691298968541478E-5</v>
      </c>
      <c r="U69" s="67">
        <v>0</v>
      </c>
      <c r="V69" s="65">
        <f t="shared" si="67"/>
        <v>0</v>
      </c>
      <c r="W69" s="86">
        <v>0</v>
      </c>
      <c r="X69" s="68">
        <v>0</v>
      </c>
      <c r="Y69" s="75">
        <f t="shared" si="74"/>
        <v>0</v>
      </c>
      <c r="Z69" s="67">
        <v>0</v>
      </c>
      <c r="AA69" s="76">
        <f t="shared" si="75"/>
        <v>0</v>
      </c>
      <c r="AB69" s="36" t="e">
        <f t="shared" ref="AB69:AB102" si="78">(Z69/X69)-1</f>
        <v>#DIV/0!</v>
      </c>
      <c r="AC69" s="62"/>
      <c r="AD69" s="54">
        <f t="shared" si="53"/>
        <v>1296.7075</v>
      </c>
      <c r="AE69" s="55">
        <f t="shared" si="11"/>
        <v>-1296.7075</v>
      </c>
      <c r="AF69" s="62"/>
      <c r="AG69" s="103"/>
      <c r="AH69" s="104"/>
    </row>
    <row r="70" spans="1:34" x14ac:dyDescent="0.25">
      <c r="A70" s="6" t="s">
        <v>103</v>
      </c>
      <c r="B70" s="6" t="s">
        <v>104</v>
      </c>
      <c r="C70" s="7">
        <v>13366</v>
      </c>
      <c r="D70" s="36">
        <f t="shared" si="59"/>
        <v>1.999078383884371E-3</v>
      </c>
      <c r="E70" s="7">
        <v>18235</v>
      </c>
      <c r="F70" s="36">
        <f t="shared" si="60"/>
        <v>2.7813643251702411E-3</v>
      </c>
      <c r="G70" s="11">
        <v>17820</v>
      </c>
      <c r="H70" s="36">
        <f t="shared" si="61"/>
        <v>2.6025213787930434E-3</v>
      </c>
      <c r="I70" s="68">
        <v>18895.990000000002</v>
      </c>
      <c r="J70" s="36">
        <f t="shared" si="62"/>
        <v>2.5937166845144471E-3</v>
      </c>
      <c r="K70" s="7">
        <v>23992</v>
      </c>
      <c r="L70" s="36">
        <f t="shared" si="73"/>
        <v>3.1577628424287922E-3</v>
      </c>
      <c r="M70" s="68">
        <v>22956.21</v>
      </c>
      <c r="N70" s="36">
        <f t="shared" si="63"/>
        <v>3.2895763401756288E-3</v>
      </c>
      <c r="O70" s="11">
        <f t="shared" si="76"/>
        <v>25043.13818181818</v>
      </c>
      <c r="P70" s="36">
        <f t="shared" si="77"/>
        <v>3.2895763401756296E-3</v>
      </c>
      <c r="Q70" s="86">
        <v>25852.48</v>
      </c>
      <c r="R70" s="36">
        <f t="shared" si="13"/>
        <v>3.5439013756316511E-3</v>
      </c>
      <c r="S70" s="101">
        <v>69778.84</v>
      </c>
      <c r="T70" s="36">
        <f t="shared" si="66"/>
        <v>5.0653881780231332E-3</v>
      </c>
      <c r="U70" s="67">
        <v>31125</v>
      </c>
      <c r="V70" s="65">
        <f t="shared" si="67"/>
        <v>3.4466717110806537E-3</v>
      </c>
      <c r="W70" s="86">
        <v>95081</v>
      </c>
      <c r="X70" s="68">
        <v>30500</v>
      </c>
      <c r="Y70" s="75">
        <f t="shared" si="74"/>
        <v>4.0219304659650399E-3</v>
      </c>
      <c r="Z70" s="67">
        <v>30300</v>
      </c>
      <c r="AA70" s="76">
        <f t="shared" si="75"/>
        <v>3.0082189904000085E-3</v>
      </c>
      <c r="AB70" s="36">
        <f t="shared" si="78"/>
        <v>-6.5573770491803574E-3</v>
      </c>
      <c r="AC70" s="62">
        <v>20</v>
      </c>
      <c r="AD70" s="54">
        <f t="shared" si="53"/>
        <v>17079.247500000001</v>
      </c>
      <c r="AE70" s="55">
        <f t="shared" si="11"/>
        <v>14045.752499999999</v>
      </c>
      <c r="AF70" s="62"/>
      <c r="AG70" s="103"/>
      <c r="AH70" s="104"/>
    </row>
    <row r="71" spans="1:34" x14ac:dyDescent="0.25">
      <c r="A71" s="6" t="s">
        <v>105</v>
      </c>
      <c r="B71" s="6" t="s">
        <v>106</v>
      </c>
      <c r="C71" s="7">
        <v>3251</v>
      </c>
      <c r="D71" s="36">
        <f t="shared" si="59"/>
        <v>4.8623401361724453E-4</v>
      </c>
      <c r="E71" s="7">
        <v>2868</v>
      </c>
      <c r="F71" s="36">
        <f t="shared" si="60"/>
        <v>4.3745285903966288E-4</v>
      </c>
      <c r="G71" s="11">
        <v>2883</v>
      </c>
      <c r="H71" s="36">
        <f t="shared" si="61"/>
        <v>4.21047650676787E-4</v>
      </c>
      <c r="I71" s="68">
        <v>1732.4</v>
      </c>
      <c r="J71" s="36">
        <f t="shared" si="62"/>
        <v>2.3779409198739141E-4</v>
      </c>
      <c r="K71" s="7">
        <v>1700</v>
      </c>
      <c r="L71" s="36">
        <f t="shared" si="73"/>
        <v>2.2374945115575804E-4</v>
      </c>
      <c r="M71" s="68">
        <v>2683.49</v>
      </c>
      <c r="N71" s="36">
        <f t="shared" si="63"/>
        <v>3.8453844136718989E-4</v>
      </c>
      <c r="O71" s="11">
        <f t="shared" si="76"/>
        <v>2927.443636363636</v>
      </c>
      <c r="P71" s="36">
        <f t="shared" si="77"/>
        <v>3.8453844136719E-4</v>
      </c>
      <c r="Q71" s="86">
        <v>985</v>
      </c>
      <c r="R71" s="36">
        <f t="shared" si="13"/>
        <v>1.3502545423097422E-4</v>
      </c>
      <c r="S71" s="101">
        <v>664</v>
      </c>
      <c r="T71" s="36">
        <f t="shared" si="66"/>
        <v>4.8201112976474829E-5</v>
      </c>
      <c r="U71" s="67">
        <v>1250</v>
      </c>
      <c r="V71" s="65">
        <f t="shared" si="67"/>
        <v>1.3842055064580938E-4</v>
      </c>
      <c r="W71" s="86">
        <v>628</v>
      </c>
      <c r="X71" s="68">
        <v>1000</v>
      </c>
      <c r="Y71" s="75">
        <f t="shared" si="74"/>
        <v>1.3186657265459146E-4</v>
      </c>
      <c r="Z71" s="67">
        <v>1250</v>
      </c>
      <c r="AA71" s="76">
        <f t="shared" si="75"/>
        <v>1.2410144349835018E-4</v>
      </c>
      <c r="AB71" s="36">
        <f t="shared" si="78"/>
        <v>0.25</v>
      </c>
      <c r="AC71" s="62"/>
      <c r="AD71" s="54">
        <f t="shared" si="53"/>
        <v>2683.6</v>
      </c>
      <c r="AE71" s="55">
        <f t="shared" si="11"/>
        <v>-1433.6</v>
      </c>
      <c r="AF71" s="62"/>
      <c r="AG71" s="103"/>
      <c r="AH71" s="104"/>
    </row>
    <row r="72" spans="1:34" x14ac:dyDescent="0.25">
      <c r="A72" s="6" t="s">
        <v>107</v>
      </c>
      <c r="B72" s="6" t="s">
        <v>108</v>
      </c>
      <c r="C72" s="7">
        <v>20268</v>
      </c>
      <c r="D72" s="36">
        <f t="shared" si="59"/>
        <v>3.0313721894784105E-3</v>
      </c>
      <c r="E72" s="7">
        <v>49813</v>
      </c>
      <c r="F72" s="36">
        <f t="shared" si="60"/>
        <v>7.5979216413328892E-3</v>
      </c>
      <c r="G72" s="11">
        <v>59458</v>
      </c>
      <c r="H72" s="36">
        <f t="shared" si="61"/>
        <v>8.6835418709470692E-3</v>
      </c>
      <c r="I72" s="68">
        <v>150248.66</v>
      </c>
      <c r="J72" s="36">
        <f t="shared" si="62"/>
        <v>2.0623553265425015E-2</v>
      </c>
      <c r="K72" s="7">
        <v>111889</v>
      </c>
      <c r="L72" s="36">
        <f t="shared" si="73"/>
        <v>1.4726530788450948E-2</v>
      </c>
      <c r="M72" s="68">
        <v>103671.09</v>
      </c>
      <c r="N72" s="36">
        <f t="shared" si="63"/>
        <v>1.4855847930656595E-2</v>
      </c>
      <c r="O72" s="11">
        <f t="shared" si="76"/>
        <v>113095.73454545453</v>
      </c>
      <c r="P72" s="36">
        <f t="shared" si="77"/>
        <v>1.4855847930656599E-2</v>
      </c>
      <c r="Q72" s="86">
        <v>76755</v>
      </c>
      <c r="R72" s="36">
        <f t="shared" si="13"/>
        <v>1.0521704304059316E-2</v>
      </c>
      <c r="S72" s="101">
        <v>79381.87</v>
      </c>
      <c r="T72" s="36">
        <f t="shared" si="66"/>
        <v>5.7624916930027678E-3</v>
      </c>
      <c r="U72" s="67">
        <v>94883</v>
      </c>
      <c r="V72" s="65">
        <f t="shared" si="67"/>
        <v>1.0507005685541065E-2</v>
      </c>
      <c r="W72" s="86">
        <v>43121</v>
      </c>
      <c r="X72" s="68">
        <v>85000</v>
      </c>
      <c r="Y72" s="75">
        <f t="shared" si="74"/>
        <v>1.1208658675640274E-2</v>
      </c>
      <c r="Z72" s="67">
        <v>106594</v>
      </c>
      <c r="AA72" s="76">
        <f t="shared" si="75"/>
        <v>1.0582775414610512E-2</v>
      </c>
      <c r="AB72" s="36">
        <f t="shared" si="78"/>
        <v>0.25404705882352951</v>
      </c>
      <c r="AC72">
        <v>21</v>
      </c>
      <c r="AD72" s="54">
        <f t="shared" si="53"/>
        <v>69946.915000000008</v>
      </c>
      <c r="AE72" s="55">
        <f t="shared" ref="AE72:AE103" si="79">U72-AD72</f>
        <v>24936.084999999992</v>
      </c>
      <c r="AF72" s="62"/>
      <c r="AG72" s="103"/>
      <c r="AH72" s="104"/>
    </row>
    <row r="73" spans="1:34" x14ac:dyDescent="0.25">
      <c r="A73" s="6" t="s">
        <v>109</v>
      </c>
      <c r="B73" s="6" t="s">
        <v>110</v>
      </c>
      <c r="C73" s="7">
        <v>40325</v>
      </c>
      <c r="D73" s="36">
        <f t="shared" si="59"/>
        <v>6.031186280872158E-3</v>
      </c>
      <c r="E73" s="7">
        <v>48730</v>
      </c>
      <c r="F73" s="36">
        <f t="shared" si="60"/>
        <v>7.4327328525114261E-3</v>
      </c>
      <c r="G73" s="11">
        <v>15535</v>
      </c>
      <c r="H73" s="36">
        <f t="shared" si="61"/>
        <v>2.2688086206256977E-3</v>
      </c>
      <c r="I73" s="68">
        <v>35829.730000000003</v>
      </c>
      <c r="J73" s="36">
        <f t="shared" si="62"/>
        <v>4.9180894201705135E-3</v>
      </c>
      <c r="K73" s="7">
        <v>34600</v>
      </c>
      <c r="L73" s="36">
        <f t="shared" si="73"/>
        <v>4.553959417640723E-3</v>
      </c>
      <c r="M73" s="68">
        <v>23347.1</v>
      </c>
      <c r="N73" s="36">
        <f t="shared" si="63"/>
        <v>3.3455900504357826E-3</v>
      </c>
      <c r="O73" s="11">
        <f t="shared" si="76"/>
        <v>25469.563636363637</v>
      </c>
      <c r="P73" s="36">
        <f t="shared" si="77"/>
        <v>3.3455900504357843E-3</v>
      </c>
      <c r="Q73" s="86">
        <v>32020</v>
      </c>
      <c r="R73" s="36">
        <f t="shared" ref="R73:R103" si="80">Q73/$Q$52</f>
        <v>4.3893553751023296E-3</v>
      </c>
      <c r="S73" s="101">
        <v>15146.2</v>
      </c>
      <c r="T73" s="36">
        <f t="shared" si="66"/>
        <v>1.0994935201269324E-3</v>
      </c>
      <c r="U73" s="67">
        <v>29350</v>
      </c>
      <c r="V73" s="65">
        <f t="shared" si="67"/>
        <v>3.2501145291636046E-3</v>
      </c>
      <c r="W73" s="86">
        <v>1208</v>
      </c>
      <c r="X73" s="68">
        <v>32000</v>
      </c>
      <c r="Y73" s="75">
        <f t="shared" si="74"/>
        <v>4.2197303249469267E-3</v>
      </c>
      <c r="Z73" s="67">
        <v>32370</v>
      </c>
      <c r="AA73" s="76">
        <f t="shared" si="75"/>
        <v>3.2137309808332767E-3</v>
      </c>
      <c r="AB73" s="36">
        <f t="shared" si="78"/>
        <v>1.156249999999992E-2</v>
      </c>
      <c r="AC73" s="62"/>
      <c r="AD73" s="54">
        <f t="shared" si="53"/>
        <v>35104.932500000003</v>
      </c>
      <c r="AE73" s="55">
        <f t="shared" si="79"/>
        <v>-5754.9325000000026</v>
      </c>
      <c r="AF73" s="62"/>
      <c r="AG73" s="103"/>
      <c r="AH73" s="104"/>
    </row>
    <row r="74" spans="1:34" x14ac:dyDescent="0.25">
      <c r="A74" s="6" t="s">
        <v>111</v>
      </c>
      <c r="B74" s="6" t="s">
        <v>112</v>
      </c>
      <c r="C74" s="7">
        <v>7461</v>
      </c>
      <c r="D74" s="36">
        <f t="shared" si="59"/>
        <v>1.1159003308515109E-3</v>
      </c>
      <c r="E74" s="7">
        <v>8767</v>
      </c>
      <c r="F74" s="36">
        <f t="shared" si="60"/>
        <v>1.3372207863321911E-3</v>
      </c>
      <c r="G74" s="11">
        <v>6180</v>
      </c>
      <c r="H74" s="36">
        <f t="shared" si="61"/>
        <v>9.0255791924472549E-4</v>
      </c>
      <c r="I74" s="68">
        <v>3164.8</v>
      </c>
      <c r="J74" s="36">
        <f t="shared" si="62"/>
        <v>4.3440934098458569E-4</v>
      </c>
      <c r="K74" s="7">
        <v>11040</v>
      </c>
      <c r="L74" s="36">
        <f t="shared" si="73"/>
        <v>1.4530552592703346E-3</v>
      </c>
      <c r="M74" s="68">
        <v>5366.45</v>
      </c>
      <c r="N74" s="36">
        <f t="shared" si="63"/>
        <v>7.6900093485533989E-4</v>
      </c>
      <c r="O74" s="11">
        <f t="shared" si="76"/>
        <v>5854.3090909090906</v>
      </c>
      <c r="P74" s="36">
        <f t="shared" si="77"/>
        <v>7.6900093485534021E-4</v>
      </c>
      <c r="Q74" s="86">
        <v>4769.53</v>
      </c>
      <c r="R74" s="36">
        <f t="shared" si="80"/>
        <v>6.5381518245508476E-4</v>
      </c>
      <c r="S74" s="101">
        <v>5473.43</v>
      </c>
      <c r="T74" s="36">
        <f t="shared" si="66"/>
        <v>3.9732743644401602E-4</v>
      </c>
      <c r="U74" s="67">
        <v>15500</v>
      </c>
      <c r="V74" s="65">
        <f t="shared" si="67"/>
        <v>1.7164148280080364E-3</v>
      </c>
      <c r="W74" s="86">
        <v>17639</v>
      </c>
      <c r="X74" s="68">
        <v>4500</v>
      </c>
      <c r="Y74" s="75">
        <f t="shared" si="74"/>
        <v>5.9339957694566159E-4</v>
      </c>
      <c r="Z74" s="67">
        <v>12375</v>
      </c>
      <c r="AA74" s="76">
        <f t="shared" si="75"/>
        <v>1.228604290633667E-3</v>
      </c>
      <c r="AB74" s="36">
        <f t="shared" si="78"/>
        <v>1.75</v>
      </c>
      <c r="AC74" s="62"/>
      <c r="AD74" s="54">
        <f t="shared" si="53"/>
        <v>6393.2</v>
      </c>
      <c r="AE74" s="55">
        <f t="shared" si="79"/>
        <v>9106.7999999999993</v>
      </c>
      <c r="AF74" s="62"/>
      <c r="AG74" s="103"/>
      <c r="AH74" s="104"/>
    </row>
    <row r="75" spans="1:34" x14ac:dyDescent="0.25">
      <c r="A75" s="6" t="s">
        <v>113</v>
      </c>
      <c r="B75" s="6" t="s">
        <v>114</v>
      </c>
      <c r="C75" s="7">
        <v>14639</v>
      </c>
      <c r="D75" s="36">
        <f t="shared" si="59"/>
        <v>2.1894739235136396E-3</v>
      </c>
      <c r="E75" s="7">
        <v>11920</v>
      </c>
      <c r="F75" s="36">
        <f t="shared" si="60"/>
        <v>1.8181443792722389E-3</v>
      </c>
      <c r="G75" s="11">
        <v>11025</v>
      </c>
      <c r="H75" s="36">
        <f t="shared" si="61"/>
        <v>1.6101458025361002E-3</v>
      </c>
      <c r="I75" s="68">
        <v>12244.83</v>
      </c>
      <c r="J75" s="36">
        <f t="shared" si="62"/>
        <v>1.6807597733721829E-3</v>
      </c>
      <c r="K75" s="7">
        <v>13215</v>
      </c>
      <c r="L75" s="36">
        <f t="shared" si="73"/>
        <v>1.7393229394254957E-3</v>
      </c>
      <c r="M75" s="68">
        <v>12794.75</v>
      </c>
      <c r="N75" s="36">
        <f t="shared" si="63"/>
        <v>1.8334606138583906E-3</v>
      </c>
      <c r="O75" s="11">
        <f t="shared" si="76"/>
        <v>13957.909090909092</v>
      </c>
      <c r="P75" s="36">
        <f t="shared" si="77"/>
        <v>1.8334606138583915E-3</v>
      </c>
      <c r="Q75" s="86">
        <v>14471.34</v>
      </c>
      <c r="R75" s="36">
        <f t="shared" si="80"/>
        <v>1.9837555906912349E-3</v>
      </c>
      <c r="S75" s="101">
        <v>10384.950000000001</v>
      </c>
      <c r="T75" s="36">
        <f t="shared" si="66"/>
        <v>7.5386468103169017E-4</v>
      </c>
      <c r="U75" s="67">
        <v>16385</v>
      </c>
      <c r="V75" s="65">
        <f t="shared" si="67"/>
        <v>1.8144165778652694E-3</v>
      </c>
      <c r="W75" s="86">
        <v>3878</v>
      </c>
      <c r="X75" s="68">
        <v>16310</v>
      </c>
      <c r="Y75" s="75">
        <f t="shared" si="74"/>
        <v>2.1507437999963869E-3</v>
      </c>
      <c r="Z75" s="67">
        <v>15230</v>
      </c>
      <c r="AA75" s="76">
        <f t="shared" si="75"/>
        <v>1.5120519875838987E-3</v>
      </c>
      <c r="AB75" s="36">
        <f t="shared" si="78"/>
        <v>-6.6217044757817312E-2</v>
      </c>
      <c r="AC75" s="62">
        <v>22</v>
      </c>
      <c r="AD75" s="54">
        <f t="shared" si="53"/>
        <v>12457.2075</v>
      </c>
      <c r="AE75" s="55">
        <f t="shared" si="79"/>
        <v>3927.7924999999996</v>
      </c>
      <c r="AF75" s="62"/>
      <c r="AG75" s="103"/>
      <c r="AH75" s="104"/>
    </row>
    <row r="76" spans="1:34" x14ac:dyDescent="0.25">
      <c r="A76" s="6" t="s">
        <v>115</v>
      </c>
      <c r="B76" s="6" t="s">
        <v>116</v>
      </c>
      <c r="C76" s="7">
        <v>50673</v>
      </c>
      <c r="D76" s="36">
        <f t="shared" si="59"/>
        <v>7.578879167033723E-3</v>
      </c>
      <c r="E76" s="7">
        <v>48852</v>
      </c>
      <c r="F76" s="36">
        <f t="shared" si="60"/>
        <v>7.4513413771986085E-3</v>
      </c>
      <c r="G76" s="11">
        <v>43711</v>
      </c>
      <c r="H76" s="36">
        <f t="shared" si="61"/>
        <v>6.3837717165220386E-3</v>
      </c>
      <c r="I76" s="68">
        <v>41935.68</v>
      </c>
      <c r="J76" s="36">
        <f t="shared" si="62"/>
        <v>5.7562092746904926E-3</v>
      </c>
      <c r="K76" s="7">
        <v>40900</v>
      </c>
      <c r="L76" s="36">
        <f t="shared" si="73"/>
        <v>5.3831485601591204E-3</v>
      </c>
      <c r="M76" s="68">
        <v>32427.18</v>
      </c>
      <c r="N76" s="36">
        <f t="shared" si="63"/>
        <v>4.6467463098924583E-3</v>
      </c>
      <c r="O76" s="11">
        <f t="shared" si="76"/>
        <v>35375.105454545454</v>
      </c>
      <c r="P76" s="36">
        <f t="shared" si="77"/>
        <v>4.64674630989246E-3</v>
      </c>
      <c r="Q76" s="86">
        <v>22503.56</v>
      </c>
      <c r="R76" s="36">
        <f t="shared" si="80"/>
        <v>3.0848257977806929E-3</v>
      </c>
      <c r="S76" s="101">
        <v>15905.39</v>
      </c>
      <c r="T76" s="36">
        <f t="shared" si="66"/>
        <v>1.1546046691639953E-3</v>
      </c>
      <c r="U76" s="67">
        <v>21989</v>
      </c>
      <c r="V76" s="65">
        <f t="shared" si="67"/>
        <v>2.4349835905205621E-3</v>
      </c>
      <c r="W76" s="86">
        <v>7367</v>
      </c>
      <c r="X76" s="68">
        <v>25000</v>
      </c>
      <c r="Y76" s="75">
        <f t="shared" si="74"/>
        <v>3.2966643163647867E-3</v>
      </c>
      <c r="Z76" s="67">
        <v>17605</v>
      </c>
      <c r="AA76" s="76">
        <f t="shared" si="75"/>
        <v>1.7478447302307642E-3</v>
      </c>
      <c r="AB76" s="36">
        <f t="shared" si="78"/>
        <v>-0.29579999999999995</v>
      </c>
      <c r="AC76" s="62"/>
      <c r="AD76" s="54">
        <f t="shared" si="53"/>
        <v>46292.92</v>
      </c>
      <c r="AE76" s="55">
        <f t="shared" si="79"/>
        <v>-24303.919999999998</v>
      </c>
      <c r="AF76" s="62"/>
      <c r="AG76" s="103"/>
      <c r="AH76" s="104"/>
    </row>
    <row r="77" spans="1:34" x14ac:dyDescent="0.25">
      <c r="A77" s="6" t="s">
        <v>117</v>
      </c>
      <c r="B77" s="6" t="s">
        <v>118</v>
      </c>
      <c r="C77" s="7">
        <v>4891</v>
      </c>
      <c r="D77" s="36">
        <f t="shared" si="59"/>
        <v>7.3151970489140049E-4</v>
      </c>
      <c r="E77" s="7">
        <v>9141</v>
      </c>
      <c r="F77" s="36">
        <f t="shared" si="60"/>
        <v>1.3942665915207665E-3</v>
      </c>
      <c r="G77" s="11">
        <v>14854</v>
      </c>
      <c r="H77" s="36">
        <f t="shared" si="61"/>
        <v>2.169351995543876E-3</v>
      </c>
      <c r="I77" s="68">
        <v>14490.66</v>
      </c>
      <c r="J77" s="36">
        <f t="shared" si="62"/>
        <v>1.9890287098810974E-3</v>
      </c>
      <c r="K77" s="7">
        <v>15528</v>
      </c>
      <c r="L77" s="36">
        <f t="shared" si="73"/>
        <v>2.0437538103215357E-3</v>
      </c>
      <c r="M77" s="68">
        <v>14711.31</v>
      </c>
      <c r="N77" s="36">
        <f t="shared" si="63"/>
        <v>2.1080996082972377E-3</v>
      </c>
      <c r="O77" s="11">
        <f t="shared" si="76"/>
        <v>16048.701818181817</v>
      </c>
      <c r="P77" s="36">
        <f t="shared" si="77"/>
        <v>2.1080996082972381E-3</v>
      </c>
      <c r="Q77" s="86">
        <v>14386.26</v>
      </c>
      <c r="R77" s="36">
        <f t="shared" si="80"/>
        <v>1.972092681405985E-3</v>
      </c>
      <c r="S77" s="101">
        <v>14643.95</v>
      </c>
      <c r="T77" s="36">
        <f t="shared" si="66"/>
        <v>1.0630341692347118E-3</v>
      </c>
      <c r="U77" s="67">
        <v>14500</v>
      </c>
      <c r="V77" s="65">
        <f t="shared" si="67"/>
        <v>1.6056783874913889E-3</v>
      </c>
      <c r="W77" s="86">
        <v>21625</v>
      </c>
      <c r="X77" s="68">
        <v>14500</v>
      </c>
      <c r="Y77" s="75">
        <f t="shared" si="74"/>
        <v>1.9120653034915764E-3</v>
      </c>
      <c r="Z77" s="67">
        <v>15500</v>
      </c>
      <c r="AA77" s="76">
        <f t="shared" si="75"/>
        <v>1.5388578993795424E-3</v>
      </c>
      <c r="AB77" s="36">
        <f t="shared" si="78"/>
        <v>6.8965517241379226E-2</v>
      </c>
      <c r="AC77" s="62"/>
      <c r="AD77" s="54">
        <f t="shared" si="53"/>
        <v>10844.165000000001</v>
      </c>
      <c r="AE77" s="55">
        <f t="shared" si="79"/>
        <v>3655.8349999999991</v>
      </c>
      <c r="AF77" s="62"/>
      <c r="AG77" s="103"/>
      <c r="AH77" s="104"/>
    </row>
    <row r="78" spans="1:34" x14ac:dyDescent="0.25">
      <c r="A78" s="6" t="s">
        <v>119</v>
      </c>
      <c r="B78" s="6" t="s">
        <v>120</v>
      </c>
      <c r="C78" s="7">
        <v>24969</v>
      </c>
      <c r="D78" s="36">
        <f t="shared" si="59"/>
        <v>3.7344746496490245E-3</v>
      </c>
      <c r="E78" s="7">
        <v>44771</v>
      </c>
      <c r="F78" s="36">
        <f t="shared" si="60"/>
        <v>6.8288709735232723E-3</v>
      </c>
      <c r="G78" s="11">
        <v>100819</v>
      </c>
      <c r="H78" s="36">
        <f t="shared" si="61"/>
        <v>1.472410790620291E-2</v>
      </c>
      <c r="I78" s="68">
        <v>65877.509999999995</v>
      </c>
      <c r="J78" s="36">
        <f t="shared" si="62"/>
        <v>9.0425321362504595E-3</v>
      </c>
      <c r="K78" s="7">
        <v>74615</v>
      </c>
      <c r="L78" s="36">
        <f t="shared" si="73"/>
        <v>9.8206266458746392E-3</v>
      </c>
      <c r="M78" s="68">
        <v>54167.53</v>
      </c>
      <c r="N78" s="36">
        <f t="shared" si="63"/>
        <v>7.7620924836353028E-3</v>
      </c>
      <c r="O78" s="11">
        <f t="shared" si="76"/>
        <v>59091.850909090906</v>
      </c>
      <c r="P78" s="36">
        <f t="shared" si="77"/>
        <v>7.7620924836353054E-3</v>
      </c>
      <c r="Q78" s="68">
        <v>51772.45</v>
      </c>
      <c r="R78" s="36">
        <f t="shared" si="80"/>
        <v>7.0970543938075137E-3</v>
      </c>
      <c r="S78" s="101">
        <v>30925.66</v>
      </c>
      <c r="T78" s="36">
        <f t="shared" si="66"/>
        <v>2.2449566739940491E-3</v>
      </c>
      <c r="U78" s="67">
        <v>110899</v>
      </c>
      <c r="V78" s="65">
        <f t="shared" si="67"/>
        <v>1.2280560516855691E-2</v>
      </c>
      <c r="W78" s="86">
        <v>239666</v>
      </c>
      <c r="X78" s="68">
        <v>57500</v>
      </c>
      <c r="Y78" s="75">
        <f t="shared" si="74"/>
        <v>7.5823279276390097E-3</v>
      </c>
      <c r="Z78" s="67">
        <v>89754</v>
      </c>
      <c r="AA78" s="76">
        <f t="shared" si="75"/>
        <v>8.9108807678007391E-3</v>
      </c>
      <c r="AB78" s="36">
        <f t="shared" si="78"/>
        <v>0.56093913043478261</v>
      </c>
      <c r="AC78" s="62">
        <v>23</v>
      </c>
      <c r="AD78" s="54">
        <f t="shared" si="53"/>
        <v>59109.127500000002</v>
      </c>
      <c r="AE78" s="55">
        <f t="shared" si="79"/>
        <v>51789.872499999998</v>
      </c>
      <c r="AF78" s="62"/>
      <c r="AG78" s="103"/>
      <c r="AH78" s="104"/>
    </row>
    <row r="79" spans="1:34" x14ac:dyDescent="0.25">
      <c r="A79" s="6"/>
      <c r="B79" s="6" t="s">
        <v>206</v>
      </c>
      <c r="C79" s="7"/>
      <c r="D79" s="36"/>
      <c r="E79" s="7"/>
      <c r="F79" s="36"/>
      <c r="G79" s="11">
        <v>0</v>
      </c>
      <c r="H79" s="36">
        <f t="shared" si="61"/>
        <v>0</v>
      </c>
      <c r="I79" s="68">
        <v>0</v>
      </c>
      <c r="J79" s="36">
        <f t="shared" si="62"/>
        <v>0</v>
      </c>
      <c r="K79" s="7"/>
      <c r="L79" s="36"/>
      <c r="M79" s="68">
        <v>0</v>
      </c>
      <c r="N79" s="36">
        <f t="shared" si="63"/>
        <v>0</v>
      </c>
      <c r="O79" s="11">
        <f t="shared" si="76"/>
        <v>0</v>
      </c>
      <c r="P79" s="36">
        <f t="shared" si="77"/>
        <v>0</v>
      </c>
      <c r="Q79" s="68">
        <v>0</v>
      </c>
      <c r="R79" s="36">
        <f t="shared" si="80"/>
        <v>0</v>
      </c>
      <c r="S79" s="101">
        <v>638.42999999999995</v>
      </c>
      <c r="T79" s="36">
        <f t="shared" si="66"/>
        <v>4.634493457465485E-5</v>
      </c>
      <c r="U79" s="67">
        <v>0</v>
      </c>
      <c r="V79" s="65">
        <f t="shared" si="67"/>
        <v>0</v>
      </c>
      <c r="W79" s="86">
        <v>1670</v>
      </c>
      <c r="X79" s="68"/>
      <c r="Y79" s="75"/>
      <c r="Z79" s="67">
        <v>0</v>
      </c>
      <c r="AA79" s="76"/>
      <c r="AB79" s="36"/>
      <c r="AC79" s="62"/>
      <c r="AD79" s="54"/>
      <c r="AE79" s="55"/>
      <c r="AF79" s="62"/>
      <c r="AG79" s="103"/>
      <c r="AH79" s="104"/>
    </row>
    <row r="80" spans="1:34" x14ac:dyDescent="0.25">
      <c r="A80" s="6" t="s">
        <v>121</v>
      </c>
      <c r="B80" s="6" t="s">
        <v>122</v>
      </c>
      <c r="C80" s="7">
        <v>128333</v>
      </c>
      <c r="D80" s="36">
        <f t="shared" si="59"/>
        <v>1.9194054035540403E-2</v>
      </c>
      <c r="E80" s="7">
        <v>127499</v>
      </c>
      <c r="F80" s="36">
        <f t="shared" si="60"/>
        <v>1.9447281058123423E-2</v>
      </c>
      <c r="G80" s="11">
        <v>103814</v>
      </c>
      <c r="H80" s="36">
        <f t="shared" si="61"/>
        <v>1.5161512593603873E-2</v>
      </c>
      <c r="I80" s="68">
        <v>112450.06</v>
      </c>
      <c r="J80" s="36">
        <f t="shared" si="62"/>
        <v>1.5435211216594136E-2</v>
      </c>
      <c r="K80" s="7">
        <v>118000</v>
      </c>
      <c r="L80" s="36">
        <f t="shared" si="73"/>
        <v>1.5530844256693793E-2</v>
      </c>
      <c r="M80" s="68">
        <v>150146.85999999999</v>
      </c>
      <c r="N80" s="36">
        <f t="shared" si="63"/>
        <v>2.1515727474511796E-2</v>
      </c>
      <c r="O80" s="11">
        <f t="shared" si="76"/>
        <v>163796.57454545452</v>
      </c>
      <c r="P80" s="36">
        <f t="shared" si="77"/>
        <v>2.1515727474511803E-2</v>
      </c>
      <c r="Q80" s="86">
        <v>185944</v>
      </c>
      <c r="R80" s="36">
        <f t="shared" si="80"/>
        <v>2.5489515798501797E-2</v>
      </c>
      <c r="S80" s="101">
        <v>181850.62</v>
      </c>
      <c r="T80" s="36">
        <f t="shared" si="66"/>
        <v>1.3200907047382519E-2</v>
      </c>
      <c r="U80" s="67">
        <v>203097</v>
      </c>
      <c r="V80" s="65">
        <f t="shared" si="67"/>
        <v>2.249023885960956E-2</v>
      </c>
      <c r="W80" s="86">
        <v>120314</v>
      </c>
      <c r="X80" s="68">
        <v>180000</v>
      </c>
      <c r="Y80" s="75">
        <f t="shared" si="74"/>
        <v>2.3735983077826463E-2</v>
      </c>
      <c r="Z80" s="67">
        <v>173399</v>
      </c>
      <c r="AA80" s="76">
        <f t="shared" si="75"/>
        <v>1.7215252960936341E-2</v>
      </c>
      <c r="AB80" s="36">
        <f>(Z80/X80)-1</f>
        <v>-3.6672222222222217E-2</v>
      </c>
      <c r="AC80" s="62">
        <v>24</v>
      </c>
      <c r="AD80" s="54">
        <f t="shared" si="53"/>
        <v>118024.015</v>
      </c>
      <c r="AE80" s="55">
        <f t="shared" si="79"/>
        <v>85072.985000000001</v>
      </c>
      <c r="AF80" s="62"/>
      <c r="AG80" s="103"/>
      <c r="AH80" s="104"/>
    </row>
    <row r="81" spans="1:34" x14ac:dyDescent="0.25">
      <c r="A81" s="6" t="s">
        <v>123</v>
      </c>
      <c r="B81" s="6" t="s">
        <v>124</v>
      </c>
      <c r="C81" s="7">
        <v>1596</v>
      </c>
      <c r="D81" s="36">
        <f t="shared" si="59"/>
        <v>2.3870485565460545E-4</v>
      </c>
      <c r="E81" s="7">
        <v>2196</v>
      </c>
      <c r="F81" s="36">
        <f t="shared" si="60"/>
        <v>3.3495344436928158E-4</v>
      </c>
      <c r="G81" s="11">
        <v>1250</v>
      </c>
      <c r="H81" s="36">
        <f t="shared" si="61"/>
        <v>1.8255621343946714E-4</v>
      </c>
      <c r="I81" s="68">
        <v>3163.37</v>
      </c>
      <c r="J81" s="36">
        <f t="shared" si="62"/>
        <v>4.3421305516633241E-4</v>
      </c>
      <c r="K81" s="7">
        <v>2850</v>
      </c>
      <c r="L81" s="36">
        <f t="shared" si="73"/>
        <v>3.7510937399641792E-4</v>
      </c>
      <c r="M81" s="68">
        <v>1845.8</v>
      </c>
      <c r="N81" s="36">
        <f t="shared" si="63"/>
        <v>2.6449923609760389E-4</v>
      </c>
      <c r="O81" s="11">
        <f t="shared" si="76"/>
        <v>2013.6</v>
      </c>
      <c r="P81" s="36">
        <f t="shared" si="77"/>
        <v>2.6449923609760399E-4</v>
      </c>
      <c r="Q81" s="86">
        <v>3189.52</v>
      </c>
      <c r="R81" s="36">
        <f t="shared" si="80"/>
        <v>4.3722475815104254E-4</v>
      </c>
      <c r="S81" s="101">
        <v>472.55</v>
      </c>
      <c r="T81" s="36">
        <f t="shared" si="66"/>
        <v>3.4303367375049971E-5</v>
      </c>
      <c r="U81" s="67">
        <v>3500</v>
      </c>
      <c r="V81" s="65">
        <f t="shared" si="67"/>
        <v>3.8757754180826628E-4</v>
      </c>
      <c r="W81" s="86">
        <v>259</v>
      </c>
      <c r="X81" s="68">
        <v>3200</v>
      </c>
      <c r="Y81" s="75">
        <f t="shared" si="74"/>
        <v>4.2197303249469272E-4</v>
      </c>
      <c r="Z81" s="67">
        <v>3500</v>
      </c>
      <c r="AA81" s="76">
        <f t="shared" si="75"/>
        <v>3.4748404179538053E-4</v>
      </c>
      <c r="AB81" s="36">
        <f t="shared" si="78"/>
        <v>9.375E-2</v>
      </c>
      <c r="AC81" s="62"/>
      <c r="AD81" s="54">
        <f t="shared" si="53"/>
        <v>2051.3424999999997</v>
      </c>
      <c r="AE81" s="55">
        <f t="shared" si="79"/>
        <v>1448.6575000000003</v>
      </c>
      <c r="AF81" s="62"/>
      <c r="AG81" s="103"/>
      <c r="AH81" s="104"/>
    </row>
    <row r="82" spans="1:34" x14ac:dyDescent="0.25">
      <c r="A82" s="6" t="s">
        <v>125</v>
      </c>
      <c r="B82" s="6" t="s">
        <v>126</v>
      </c>
      <c r="C82" s="7">
        <v>67333</v>
      </c>
      <c r="D82" s="36">
        <f t="shared" si="59"/>
        <v>1.0070622835708989E-2</v>
      </c>
      <c r="E82" s="7">
        <v>73699</v>
      </c>
      <c r="F82" s="36">
        <f t="shared" si="60"/>
        <v>1.124122672885778E-2</v>
      </c>
      <c r="G82" s="11">
        <v>56578</v>
      </c>
      <c r="H82" s="36">
        <f t="shared" si="61"/>
        <v>8.2629323551825368E-3</v>
      </c>
      <c r="I82" s="68">
        <v>65347.15</v>
      </c>
      <c r="J82" s="36">
        <f t="shared" si="62"/>
        <v>8.9697334323561896E-3</v>
      </c>
      <c r="K82" s="7">
        <v>65170</v>
      </c>
      <c r="L82" s="36">
        <f t="shared" si="73"/>
        <v>8.5775010187180891E-3</v>
      </c>
      <c r="M82" s="68">
        <v>84787.63</v>
      </c>
      <c r="N82" s="36">
        <f t="shared" si="63"/>
        <v>1.2149888051536616E-2</v>
      </c>
      <c r="O82" s="11">
        <f t="shared" si="76"/>
        <v>92495.596363636374</v>
      </c>
      <c r="P82" s="36">
        <f t="shared" si="77"/>
        <v>1.2149888051536622E-2</v>
      </c>
      <c r="Q82" s="86">
        <v>68715.789999999994</v>
      </c>
      <c r="R82" s="36">
        <f t="shared" si="80"/>
        <v>9.4196758960306964E-3</v>
      </c>
      <c r="S82" s="101">
        <v>79648.789999999994</v>
      </c>
      <c r="T82" s="36">
        <f t="shared" si="66"/>
        <v>5.7818679596830088E-3</v>
      </c>
      <c r="U82" s="67">
        <v>85213</v>
      </c>
      <c r="V82" s="65">
        <f t="shared" si="67"/>
        <v>9.436184305745084E-3</v>
      </c>
      <c r="W82" s="86">
        <v>74112</v>
      </c>
      <c r="X82" s="68">
        <v>72000</v>
      </c>
      <c r="Y82" s="75">
        <f t="shared" si="74"/>
        <v>9.4943932311305854E-3</v>
      </c>
      <c r="Z82" s="67">
        <v>99405</v>
      </c>
      <c r="AA82" s="76">
        <f t="shared" si="75"/>
        <v>9.8690431927628015E-3</v>
      </c>
      <c r="AB82" s="36">
        <f t="shared" si="78"/>
        <v>0.38062499999999999</v>
      </c>
      <c r="AC82" s="62">
        <v>25</v>
      </c>
      <c r="AD82" s="54">
        <f t="shared" si="53"/>
        <v>65739.287500000006</v>
      </c>
      <c r="AE82" s="55">
        <f t="shared" si="79"/>
        <v>19473.712499999994</v>
      </c>
      <c r="AF82" s="62"/>
      <c r="AG82" s="103"/>
      <c r="AH82" s="104"/>
    </row>
    <row r="83" spans="1:34" x14ac:dyDescent="0.25">
      <c r="A83" s="6" t="s">
        <v>127</v>
      </c>
      <c r="B83" s="6" t="s">
        <v>128</v>
      </c>
      <c r="C83" s="7">
        <v>4908</v>
      </c>
      <c r="D83" s="36">
        <f t="shared" si="59"/>
        <v>7.3406230047168134E-4</v>
      </c>
      <c r="E83" s="7">
        <v>6945</v>
      </c>
      <c r="F83" s="36">
        <f t="shared" si="60"/>
        <v>1.0593131471514849E-3</v>
      </c>
      <c r="G83" s="11">
        <v>7340</v>
      </c>
      <c r="H83" s="36">
        <f t="shared" si="61"/>
        <v>1.0719700853165509E-3</v>
      </c>
      <c r="I83" s="68">
        <v>8645</v>
      </c>
      <c r="J83" s="36">
        <f t="shared" si="62"/>
        <v>1.1866369921675125E-3</v>
      </c>
      <c r="K83" s="7">
        <v>9692</v>
      </c>
      <c r="L83" s="36">
        <f t="shared" si="73"/>
        <v>1.2756351062362394E-3</v>
      </c>
      <c r="M83" s="68">
        <v>10242</v>
      </c>
      <c r="N83" s="36">
        <f t="shared" si="63"/>
        <v>1.4676569379735937E-3</v>
      </c>
      <c r="O83" s="11">
        <f t="shared" si="76"/>
        <v>11173.09090909091</v>
      </c>
      <c r="P83" s="36">
        <f t="shared" si="77"/>
        <v>1.4676569379735943E-3</v>
      </c>
      <c r="Q83" s="68">
        <v>5400</v>
      </c>
      <c r="R83" s="36">
        <f t="shared" si="80"/>
        <v>7.4024106888046783E-4</v>
      </c>
      <c r="S83" s="101">
        <v>5400</v>
      </c>
      <c r="T83" s="36">
        <f t="shared" si="66"/>
        <v>3.9199700312193386E-4</v>
      </c>
      <c r="U83" s="67">
        <v>6300</v>
      </c>
      <c r="V83" s="65">
        <f t="shared" si="67"/>
        <v>6.9763957525487933E-4</v>
      </c>
      <c r="W83" s="86">
        <v>4050</v>
      </c>
      <c r="X83" s="68">
        <v>5800</v>
      </c>
      <c r="Y83" s="75">
        <f t="shared" si="74"/>
        <v>7.6482612139663051E-4</v>
      </c>
      <c r="Z83" s="67">
        <v>4776</v>
      </c>
      <c r="AA83" s="76">
        <f t="shared" si="75"/>
        <v>4.7416679531849643E-4</v>
      </c>
      <c r="AB83" s="36">
        <f t="shared" si="78"/>
        <v>-0.17655172413793108</v>
      </c>
      <c r="AC83" s="62"/>
      <c r="AD83" s="54">
        <f t="shared" si="53"/>
        <v>6959.5</v>
      </c>
      <c r="AE83" s="55">
        <f t="shared" si="79"/>
        <v>-659.5</v>
      </c>
      <c r="AF83" s="62"/>
      <c r="AG83" s="103"/>
      <c r="AH83" s="104"/>
    </row>
    <row r="84" spans="1:34" x14ac:dyDescent="0.25">
      <c r="A84" s="6" t="s">
        <v>129</v>
      </c>
      <c r="B84" s="6" t="s">
        <v>130</v>
      </c>
      <c r="C84" s="7">
        <v>109367</v>
      </c>
      <c r="D84" s="36">
        <f t="shared" si="59"/>
        <v>1.6357414754622327E-2</v>
      </c>
      <c r="E84" s="7">
        <v>98621</v>
      </c>
      <c r="F84" s="36">
        <f t="shared" si="60"/>
        <v>1.5042551747332841E-2</v>
      </c>
      <c r="G84" s="11">
        <v>87923</v>
      </c>
      <c r="H84" s="36">
        <f t="shared" si="61"/>
        <v>1.2840711963390615E-2</v>
      </c>
      <c r="I84" s="68">
        <v>87202.13</v>
      </c>
      <c r="J84" s="36">
        <f t="shared" si="62"/>
        <v>1.1969609398935849E-2</v>
      </c>
      <c r="K84" s="7">
        <v>143930</v>
      </c>
      <c r="L84" s="36">
        <f t="shared" si="73"/>
        <v>1.8943681473440152E-2</v>
      </c>
      <c r="M84" s="68">
        <v>159337.92000000001</v>
      </c>
      <c r="N84" s="36">
        <f t="shared" si="63"/>
        <v>2.283278693324365E-2</v>
      </c>
      <c r="O84" s="11">
        <f t="shared" si="76"/>
        <v>173823.18545454546</v>
      </c>
      <c r="P84" s="36">
        <f t="shared" si="77"/>
        <v>2.2832786933243657E-2</v>
      </c>
      <c r="Q84" s="86">
        <v>89543.58</v>
      </c>
      <c r="R84" s="36">
        <f t="shared" si="80"/>
        <v>1.2274784327885866E-2</v>
      </c>
      <c r="S84" s="101">
        <v>82368.11</v>
      </c>
      <c r="T84" s="36">
        <f t="shared" si="66"/>
        <v>5.9792689394107014E-3</v>
      </c>
      <c r="U84" s="67">
        <v>102857</v>
      </c>
      <c r="V84" s="65">
        <f t="shared" si="67"/>
        <v>1.1390018062220812E-2</v>
      </c>
      <c r="W84" s="86">
        <v>88679</v>
      </c>
      <c r="X84" s="68">
        <v>92500</v>
      </c>
      <c r="Y84" s="75">
        <f t="shared" si="74"/>
        <v>1.2197657970549711E-2</v>
      </c>
      <c r="Z84" s="67">
        <v>121049</v>
      </c>
      <c r="AA84" s="76">
        <f t="shared" si="75"/>
        <v>1.2017884507225435E-2</v>
      </c>
      <c r="AB84" s="36">
        <f t="shared" si="78"/>
        <v>0.30863783783783783</v>
      </c>
      <c r="AC84" s="62">
        <v>26</v>
      </c>
      <c r="AD84" s="54">
        <f t="shared" si="53"/>
        <v>95778.282500000001</v>
      </c>
      <c r="AE84" s="55">
        <f t="shared" si="79"/>
        <v>7078.7174999999988</v>
      </c>
      <c r="AF84" s="62"/>
      <c r="AG84" s="103"/>
      <c r="AH84" s="104"/>
    </row>
    <row r="85" spans="1:34" x14ac:dyDescent="0.25">
      <c r="A85" s="6" t="s">
        <v>131</v>
      </c>
      <c r="B85" s="6" t="s">
        <v>132</v>
      </c>
      <c r="C85" s="7">
        <v>19808</v>
      </c>
      <c r="D85" s="36">
        <f t="shared" si="59"/>
        <v>2.9625725443649278E-3</v>
      </c>
      <c r="E85" s="7">
        <v>23212</v>
      </c>
      <c r="F85" s="36">
        <f t="shared" si="60"/>
        <v>3.5405006150727525E-3</v>
      </c>
      <c r="G85" s="11">
        <v>28619</v>
      </c>
      <c r="H85" s="36">
        <f t="shared" si="61"/>
        <v>4.1796610179392875E-3</v>
      </c>
      <c r="I85" s="68">
        <v>23257.56</v>
      </c>
      <c r="J85" s="36">
        <f t="shared" si="62"/>
        <v>3.1923980385836267E-3</v>
      </c>
      <c r="K85" s="7">
        <v>28922</v>
      </c>
      <c r="L85" s="36">
        <f t="shared" si="73"/>
        <v>3.8066362507804905E-3</v>
      </c>
      <c r="M85" s="68">
        <v>17059.66</v>
      </c>
      <c r="N85" s="36">
        <f t="shared" si="63"/>
        <v>2.4446131964919542E-3</v>
      </c>
      <c r="O85" s="11">
        <f t="shared" si="76"/>
        <v>18610.538181818181</v>
      </c>
      <c r="P85" s="36">
        <f t="shared" si="77"/>
        <v>2.4446131964919551E-3</v>
      </c>
      <c r="Q85" s="86">
        <v>16415.919999999998</v>
      </c>
      <c r="R85" s="36">
        <f t="shared" si="80"/>
        <v>2.2503218828622681E-3</v>
      </c>
      <c r="S85" s="101">
        <v>12879.67</v>
      </c>
      <c r="T85" s="36">
        <f t="shared" si="66"/>
        <v>9.3496148911101438E-4</v>
      </c>
      <c r="U85" s="67">
        <v>17329</v>
      </c>
      <c r="V85" s="65">
        <f t="shared" si="67"/>
        <v>1.9189517777129846E-3</v>
      </c>
      <c r="W85" s="86">
        <v>18034</v>
      </c>
      <c r="X85" s="68">
        <v>18000</v>
      </c>
      <c r="Y85" s="75">
        <f t="shared" si="74"/>
        <v>2.3735983077826464E-3</v>
      </c>
      <c r="Z85" s="67">
        <v>17879</v>
      </c>
      <c r="AA85" s="76">
        <f t="shared" si="75"/>
        <v>1.7750477666456026E-3</v>
      </c>
      <c r="AB85" s="36">
        <f t="shared" si="78"/>
        <v>-6.722222222222185E-3</v>
      </c>
      <c r="AC85" s="62"/>
      <c r="AD85" s="54">
        <f t="shared" si="53"/>
        <v>23724.14</v>
      </c>
      <c r="AE85" s="55">
        <f t="shared" si="79"/>
        <v>-6395.1399999999994</v>
      </c>
      <c r="AF85" s="62"/>
      <c r="AG85" s="103"/>
      <c r="AH85" s="104"/>
    </row>
    <row r="86" spans="1:34" x14ac:dyDescent="0.25">
      <c r="A86" s="6" t="s">
        <v>133</v>
      </c>
      <c r="B86" s="6" t="s">
        <v>134</v>
      </c>
      <c r="C86" s="7">
        <v>96658</v>
      </c>
      <c r="D86" s="36">
        <f t="shared" si="59"/>
        <v>1.4456600211693517E-2</v>
      </c>
      <c r="E86" s="7">
        <v>125098</v>
      </c>
      <c r="F86" s="36">
        <f t="shared" si="60"/>
        <v>1.9081059191124038E-2</v>
      </c>
      <c r="G86" s="11">
        <v>41310</v>
      </c>
      <c r="H86" s="36">
        <f t="shared" si="61"/>
        <v>6.0331177417475099E-3</v>
      </c>
      <c r="I86" s="68">
        <v>32179.75</v>
      </c>
      <c r="J86" s="36">
        <f t="shared" si="62"/>
        <v>4.417082909045981E-3</v>
      </c>
      <c r="K86" s="7">
        <v>42816</v>
      </c>
      <c r="L86" s="36">
        <f t="shared" si="73"/>
        <v>5.6353273533440804E-3</v>
      </c>
      <c r="M86" s="68">
        <v>25330.35</v>
      </c>
      <c r="N86" s="36">
        <f t="shared" si="63"/>
        <v>3.6297855808240008E-3</v>
      </c>
      <c r="O86" s="11">
        <f t="shared" si="76"/>
        <v>27633.109090909093</v>
      </c>
      <c r="P86" s="36">
        <f t="shared" si="77"/>
        <v>3.6297855808240026E-3</v>
      </c>
      <c r="Q86" s="86">
        <v>27306.38</v>
      </c>
      <c r="R86" s="36">
        <f t="shared" si="80"/>
        <v>3.7432044293437463E-3</v>
      </c>
      <c r="S86" s="101">
        <v>25452.18</v>
      </c>
      <c r="T86" s="36">
        <f t="shared" si="66"/>
        <v>1.8476256079481522E-3</v>
      </c>
      <c r="U86" s="67">
        <v>41310</v>
      </c>
      <c r="V86" s="65">
        <f t="shared" si="67"/>
        <v>4.5745223577427089E-3</v>
      </c>
      <c r="W86" s="86">
        <v>25235</v>
      </c>
      <c r="X86" s="68">
        <v>32000</v>
      </c>
      <c r="Y86" s="75">
        <f t="shared" si="74"/>
        <v>4.2197303249469267E-3</v>
      </c>
      <c r="Z86" s="67">
        <v>40190</v>
      </c>
      <c r="AA86" s="76">
        <f t="shared" si="75"/>
        <v>3.9901096113589551E-3</v>
      </c>
      <c r="AB86" s="36">
        <f t="shared" si="78"/>
        <v>0.25593749999999993</v>
      </c>
      <c r="AC86" s="62"/>
      <c r="AD86" s="54">
        <f t="shared" si="53"/>
        <v>73811.4375</v>
      </c>
      <c r="AE86" s="55">
        <f t="shared" si="79"/>
        <v>-32501.4375</v>
      </c>
      <c r="AF86" s="62"/>
      <c r="AG86" s="103"/>
      <c r="AH86" s="104"/>
    </row>
    <row r="87" spans="1:34" x14ac:dyDescent="0.25">
      <c r="A87" s="6" t="s">
        <v>135</v>
      </c>
      <c r="B87" s="6" t="s">
        <v>136</v>
      </c>
      <c r="C87" s="7">
        <v>420197</v>
      </c>
      <c r="D87" s="36">
        <f t="shared" si="59"/>
        <v>6.2846531473369827E-2</v>
      </c>
      <c r="E87" s="7">
        <v>428747</v>
      </c>
      <c r="F87" s="36">
        <f t="shared" si="60"/>
        <v>6.5396304377502906E-2</v>
      </c>
      <c r="G87" s="11">
        <v>374629</v>
      </c>
      <c r="H87" s="36">
        <f t="shared" si="61"/>
        <v>5.4712681347691305E-2</v>
      </c>
      <c r="I87" s="68">
        <v>382097</v>
      </c>
      <c r="J87" s="36">
        <f t="shared" si="62"/>
        <v>5.2447707900084441E-2</v>
      </c>
      <c r="K87" s="7">
        <v>209951</v>
      </c>
      <c r="L87" s="36">
        <f t="shared" si="73"/>
        <v>2.7633188835060329E-2</v>
      </c>
      <c r="M87" s="68">
        <v>191393.84</v>
      </c>
      <c r="N87" s="36">
        <f t="shared" si="63"/>
        <v>2.7426332470358125E-2</v>
      </c>
      <c r="O87" s="11">
        <f t="shared" si="76"/>
        <v>208793.27999999997</v>
      </c>
      <c r="P87" s="36">
        <f t="shared" si="77"/>
        <v>2.7426332470358132E-2</v>
      </c>
      <c r="Q87" s="86">
        <v>194871.02</v>
      </c>
      <c r="R87" s="36">
        <f t="shared" si="80"/>
        <v>2.6713246692338335E-2</v>
      </c>
      <c r="S87" s="101">
        <v>212671.75</v>
      </c>
      <c r="T87" s="36">
        <f t="shared" si="66"/>
        <v>1.5438275675684654E-2</v>
      </c>
      <c r="U87" s="67">
        <v>247407</v>
      </c>
      <c r="V87" s="65">
        <f t="shared" si="67"/>
        <v>2.7396970538902211E-2</v>
      </c>
      <c r="W87" s="86">
        <v>187892</v>
      </c>
      <c r="X87" s="68">
        <v>200000</v>
      </c>
      <c r="Y87" s="75">
        <f t="shared" si="74"/>
        <v>2.6373314530918294E-2</v>
      </c>
      <c r="Z87" s="67">
        <v>222572</v>
      </c>
      <c r="AA87" s="76">
        <f t="shared" si="75"/>
        <v>2.2097205185851839E-2</v>
      </c>
      <c r="AB87" s="36">
        <f t="shared" si="78"/>
        <v>0.11285999999999996</v>
      </c>
      <c r="AC87" s="62">
        <v>27</v>
      </c>
      <c r="AD87" s="54">
        <f t="shared" si="53"/>
        <v>401417.5</v>
      </c>
      <c r="AE87" s="55">
        <f t="shared" si="79"/>
        <v>-154010.5</v>
      </c>
      <c r="AF87" s="62"/>
      <c r="AG87" s="103"/>
      <c r="AH87" s="104"/>
    </row>
    <row r="88" spans="1:34" x14ac:dyDescent="0.25">
      <c r="A88" s="6" t="s">
        <v>137</v>
      </c>
      <c r="B88" s="6" t="s">
        <v>138</v>
      </c>
      <c r="C88" s="7">
        <v>318277</v>
      </c>
      <c r="D88" s="36">
        <f t="shared" si="59"/>
        <v>4.7602923147356424E-2</v>
      </c>
      <c r="E88" s="7">
        <v>373062</v>
      </c>
      <c r="F88" s="36">
        <f t="shared" si="60"/>
        <v>5.6902733088931207E-2</v>
      </c>
      <c r="G88" s="11">
        <v>294226</v>
      </c>
      <c r="H88" s="36">
        <f t="shared" si="61"/>
        <v>4.2970227564352523E-2</v>
      </c>
      <c r="I88" s="68">
        <v>366835.42</v>
      </c>
      <c r="J88" s="36">
        <f t="shared" si="62"/>
        <v>5.0352860544743333E-2</v>
      </c>
      <c r="K88" s="7">
        <v>405878</v>
      </c>
      <c r="L88" s="36">
        <f t="shared" si="73"/>
        <v>5.3420576315409862E-2</v>
      </c>
      <c r="M88" s="68">
        <v>252809.51</v>
      </c>
      <c r="N88" s="36">
        <f t="shared" si="63"/>
        <v>3.6227068086038337E-2</v>
      </c>
      <c r="O88" s="11">
        <f t="shared" si="76"/>
        <v>275792.19272727275</v>
      </c>
      <c r="P88" s="36">
        <f t="shared" si="77"/>
        <v>3.6227068086038351E-2</v>
      </c>
      <c r="Q88" s="86">
        <v>166462.09</v>
      </c>
      <c r="R88" s="36">
        <f t="shared" si="80"/>
        <v>2.2818902857347525E-2</v>
      </c>
      <c r="S88" s="101">
        <v>282382.31</v>
      </c>
      <c r="T88" s="36">
        <f t="shared" si="66"/>
        <v>2.0498707269379423E-2</v>
      </c>
      <c r="U88" s="67">
        <v>287689</v>
      </c>
      <c r="V88" s="65">
        <f t="shared" si="67"/>
        <v>3.1857655835793808E-2</v>
      </c>
      <c r="W88" s="86">
        <v>285582</v>
      </c>
      <c r="X88" s="68">
        <v>175500</v>
      </c>
      <c r="Y88" s="75">
        <f t="shared" si="74"/>
        <v>2.3142583500880803E-2</v>
      </c>
      <c r="Z88" s="67">
        <v>320864</v>
      </c>
      <c r="AA88" s="76">
        <f t="shared" si="75"/>
        <v>3.1855748453323708E-2</v>
      </c>
      <c r="AB88" s="36">
        <f t="shared" si="78"/>
        <v>0.82828490028490021</v>
      </c>
      <c r="AC88" s="62">
        <v>28</v>
      </c>
      <c r="AD88" s="54">
        <f t="shared" si="53"/>
        <v>338100.10499999998</v>
      </c>
      <c r="AE88" s="55">
        <f t="shared" si="79"/>
        <v>-50411.104999999981</v>
      </c>
      <c r="AF88" s="62"/>
      <c r="AG88" s="103"/>
      <c r="AH88" s="104"/>
    </row>
    <row r="89" spans="1:34" x14ac:dyDescent="0.25">
      <c r="A89" s="6" t="s">
        <v>139</v>
      </c>
      <c r="B89" s="6" t="s">
        <v>140</v>
      </c>
      <c r="C89" s="7">
        <v>73538</v>
      </c>
      <c r="D89" s="36">
        <f t="shared" si="59"/>
        <v>1.0998670222511513E-2</v>
      </c>
      <c r="E89" s="7">
        <v>75863</v>
      </c>
      <c r="F89" s="36">
        <f t="shared" si="60"/>
        <v>1.1571299248718948E-2</v>
      </c>
      <c r="G89" s="11">
        <v>77665</v>
      </c>
      <c r="H89" s="36">
        <f t="shared" si="61"/>
        <v>1.1342582653420972E-2</v>
      </c>
      <c r="I89" s="68">
        <v>33318.71</v>
      </c>
      <c r="J89" s="36">
        <f t="shared" si="62"/>
        <v>4.5734197590863637E-3</v>
      </c>
      <c r="K89" s="7">
        <v>132409</v>
      </c>
      <c r="L89" s="36">
        <f t="shared" si="73"/>
        <v>1.7427318281225158E-2</v>
      </c>
      <c r="M89" s="68">
        <v>35497.4</v>
      </c>
      <c r="N89" s="36">
        <f t="shared" si="63"/>
        <v>5.0867023423182825E-3</v>
      </c>
      <c r="O89" s="11">
        <f t="shared" si="76"/>
        <v>38724.436363636363</v>
      </c>
      <c r="P89" s="36">
        <f t="shared" si="77"/>
        <v>5.0867023423182842E-3</v>
      </c>
      <c r="Q89" s="86">
        <v>49427.1</v>
      </c>
      <c r="R89" s="36">
        <f t="shared" si="80"/>
        <v>6.7755498769744016E-3</v>
      </c>
      <c r="S89" s="101">
        <v>51610.01</v>
      </c>
      <c r="T89" s="36">
        <f t="shared" si="66"/>
        <v>3.7464757872394511E-3</v>
      </c>
      <c r="U89" s="67">
        <v>17025</v>
      </c>
      <c r="V89" s="65">
        <f t="shared" si="67"/>
        <v>1.8852878997959238E-3</v>
      </c>
      <c r="W89" s="86">
        <v>69822</v>
      </c>
      <c r="X89" s="68">
        <v>50000</v>
      </c>
      <c r="Y89" s="75">
        <f t="shared" si="74"/>
        <v>6.5933286327295735E-3</v>
      </c>
      <c r="Z89" s="67">
        <v>30931</v>
      </c>
      <c r="AA89" s="76">
        <f t="shared" si="75"/>
        <v>3.0708653990779758E-3</v>
      </c>
      <c r="AB89" s="36">
        <f t="shared" si="78"/>
        <v>-0.38138000000000005</v>
      </c>
      <c r="AC89" s="62">
        <v>29</v>
      </c>
      <c r="AD89" s="54">
        <f t="shared" si="53"/>
        <v>65096.177499999998</v>
      </c>
      <c r="AE89" s="55">
        <f t="shared" si="79"/>
        <v>-48071.177499999998</v>
      </c>
      <c r="AF89" s="62"/>
      <c r="AG89" s="103"/>
      <c r="AH89" s="104"/>
    </row>
    <row r="90" spans="1:34" x14ac:dyDescent="0.25">
      <c r="A90" s="6" t="s">
        <v>141</v>
      </c>
      <c r="B90" s="6" t="s">
        <v>142</v>
      </c>
      <c r="C90" s="7">
        <v>29239</v>
      </c>
      <c r="D90" s="36">
        <f t="shared" si="59"/>
        <v>4.3731148336372235E-3</v>
      </c>
      <c r="E90" s="7">
        <v>9508</v>
      </c>
      <c r="F90" s="36">
        <f t="shared" si="60"/>
        <v>1.4502446944731919E-3</v>
      </c>
      <c r="G90" s="11">
        <v>6875</v>
      </c>
      <c r="H90" s="36">
        <f t="shared" si="61"/>
        <v>1.0040591739170692E-3</v>
      </c>
      <c r="I90" s="68">
        <v>4064.83</v>
      </c>
      <c r="J90" s="36">
        <f t="shared" si="62"/>
        <v>5.5794998783947598E-4</v>
      </c>
      <c r="K90" s="7">
        <v>8000</v>
      </c>
      <c r="L90" s="36">
        <f t="shared" si="73"/>
        <v>1.0529385936741554E-3</v>
      </c>
      <c r="M90" s="68">
        <v>28465.08</v>
      </c>
      <c r="N90" s="36">
        <f t="shared" si="63"/>
        <v>4.0789857598099383E-3</v>
      </c>
      <c r="O90" s="11">
        <f t="shared" si="76"/>
        <v>31052.814545454548</v>
      </c>
      <c r="P90" s="36">
        <f t="shared" si="77"/>
        <v>4.0789857598099392E-3</v>
      </c>
      <c r="Q90" s="86">
        <v>5982.95</v>
      </c>
      <c r="R90" s="36">
        <f t="shared" si="80"/>
        <v>8.2015283389970275E-4</v>
      </c>
      <c r="S90" s="101">
        <v>3500</v>
      </c>
      <c r="T90" s="36">
        <f t="shared" si="66"/>
        <v>2.5407213165310524E-4</v>
      </c>
      <c r="U90" s="67">
        <v>5000</v>
      </c>
      <c r="V90" s="65">
        <f t="shared" si="67"/>
        <v>5.5368220258323751E-4</v>
      </c>
      <c r="W90" s="86">
        <v>5550</v>
      </c>
      <c r="X90" s="68">
        <v>12000</v>
      </c>
      <c r="Y90" s="75">
        <f t="shared" si="74"/>
        <v>1.5823988718550977E-3</v>
      </c>
      <c r="Z90" s="67">
        <v>15088</v>
      </c>
      <c r="AA90" s="76">
        <f t="shared" si="75"/>
        <v>1.4979540636024863E-3</v>
      </c>
      <c r="AB90" s="36">
        <f t="shared" si="78"/>
        <v>0.25733333333333341</v>
      </c>
      <c r="AC90" s="62">
        <v>30</v>
      </c>
      <c r="AD90" s="54">
        <f t="shared" si="53"/>
        <v>12421.7075</v>
      </c>
      <c r="AE90" s="55">
        <f t="shared" si="79"/>
        <v>-7421.7075000000004</v>
      </c>
      <c r="AF90" s="62"/>
      <c r="AG90" s="103"/>
      <c r="AH90" s="104"/>
    </row>
    <row r="91" spans="1:34" x14ac:dyDescent="0.25">
      <c r="A91" s="6" t="s">
        <v>143</v>
      </c>
      <c r="B91" s="6" t="s">
        <v>144</v>
      </c>
      <c r="C91" s="7">
        <v>2025</v>
      </c>
      <c r="D91" s="36">
        <f t="shared" si="59"/>
        <v>3.0286800294522309E-4</v>
      </c>
      <c r="E91" s="7">
        <v>870</v>
      </c>
      <c r="F91" s="36">
        <f t="shared" si="60"/>
        <v>1.3270013506433287E-4</v>
      </c>
      <c r="G91" s="11">
        <v>0</v>
      </c>
      <c r="H91" s="36">
        <f t="shared" si="61"/>
        <v>0</v>
      </c>
      <c r="I91" s="68">
        <v>0</v>
      </c>
      <c r="J91" s="36">
        <f t="shared" si="62"/>
        <v>0</v>
      </c>
      <c r="K91" s="7">
        <v>4400</v>
      </c>
      <c r="L91" s="36">
        <f t="shared" si="73"/>
        <v>5.7911622652078549E-4</v>
      </c>
      <c r="M91" s="68">
        <v>4400</v>
      </c>
      <c r="N91" s="36">
        <f t="shared" si="63"/>
        <v>6.3051069391562313E-4</v>
      </c>
      <c r="O91" s="11">
        <f t="shared" si="76"/>
        <v>4800</v>
      </c>
      <c r="P91" s="36">
        <f t="shared" si="77"/>
        <v>6.3051069391562335E-4</v>
      </c>
      <c r="Q91" s="68">
        <v>0</v>
      </c>
      <c r="R91" s="36">
        <f t="shared" si="80"/>
        <v>0</v>
      </c>
      <c r="S91" s="101">
        <v>0</v>
      </c>
      <c r="T91" s="36">
        <f t="shared" si="66"/>
        <v>0</v>
      </c>
      <c r="U91" s="67">
        <v>0</v>
      </c>
      <c r="V91" s="65">
        <f t="shared" si="67"/>
        <v>0</v>
      </c>
      <c r="W91" s="86">
        <v>0</v>
      </c>
      <c r="X91" s="68">
        <v>0</v>
      </c>
      <c r="Y91" s="75">
        <f t="shared" si="74"/>
        <v>0</v>
      </c>
      <c r="Z91" s="67">
        <v>0</v>
      </c>
      <c r="AA91" s="76">
        <f t="shared" si="75"/>
        <v>0</v>
      </c>
      <c r="AB91" s="36" t="e">
        <f t="shared" si="78"/>
        <v>#DIV/0!</v>
      </c>
      <c r="AC91" s="62"/>
      <c r="AD91" s="54">
        <f t="shared" si="53"/>
        <v>723.75</v>
      </c>
      <c r="AE91" s="55">
        <f t="shared" si="79"/>
        <v>-723.75</v>
      </c>
      <c r="AF91" s="62"/>
      <c r="AG91" s="103"/>
      <c r="AH91" s="104"/>
    </row>
    <row r="92" spans="1:34" x14ac:dyDescent="0.25">
      <c r="A92" s="6" t="s">
        <v>145</v>
      </c>
      <c r="B92" s="6" t="s">
        <v>146</v>
      </c>
      <c r="C92" s="7">
        <v>44271</v>
      </c>
      <c r="D92" s="36">
        <f t="shared" si="59"/>
        <v>6.6213675843891208E-3</v>
      </c>
      <c r="E92" s="7">
        <v>87677</v>
      </c>
      <c r="F92" s="36">
        <f t="shared" si="60"/>
        <v>1.3373275565558061E-2</v>
      </c>
      <c r="G92" s="11">
        <v>94835</v>
      </c>
      <c r="H92" s="36">
        <f t="shared" si="61"/>
        <v>1.3850174801225492E-2</v>
      </c>
      <c r="I92" s="68">
        <v>67109.789999999994</v>
      </c>
      <c r="J92" s="36">
        <f t="shared" si="62"/>
        <v>9.2116783517169915E-3</v>
      </c>
      <c r="K92" s="7">
        <v>55890</v>
      </c>
      <c r="L92" s="36">
        <f t="shared" si="73"/>
        <v>7.3560922500560686E-3</v>
      </c>
      <c r="M92" s="68">
        <v>89549.89</v>
      </c>
      <c r="N92" s="36">
        <f t="shared" si="63"/>
        <v>1.2832309837265391E-2</v>
      </c>
      <c r="O92" s="11">
        <f t="shared" si="76"/>
        <v>97690.789090909093</v>
      </c>
      <c r="P92" s="36">
        <f t="shared" si="77"/>
        <v>1.2832309837265396E-2</v>
      </c>
      <c r="Q92" s="86">
        <v>103916.58</v>
      </c>
      <c r="R92" s="36">
        <f t="shared" si="80"/>
        <v>1.4245059306222711E-2</v>
      </c>
      <c r="S92" s="101">
        <v>87862.74</v>
      </c>
      <c r="T92" s="36">
        <f t="shared" si="66"/>
        <v>6.3781353270521597E-3</v>
      </c>
      <c r="U92" s="67">
        <v>79655</v>
      </c>
      <c r="V92" s="65">
        <f t="shared" si="67"/>
        <v>8.8207111693535574E-3</v>
      </c>
      <c r="W92" s="86">
        <v>78581</v>
      </c>
      <c r="X92" s="68">
        <v>115000</v>
      </c>
      <c r="Y92" s="75">
        <f t="shared" si="74"/>
        <v>1.5164655855278019E-2</v>
      </c>
      <c r="Z92" s="67">
        <v>87905</v>
      </c>
      <c r="AA92" s="76">
        <f t="shared" si="75"/>
        <v>8.7273099125779793E-3</v>
      </c>
      <c r="AB92" s="36">
        <f t="shared" si="78"/>
        <v>-0.23560869565217391</v>
      </c>
      <c r="AC92" s="62">
        <v>31</v>
      </c>
      <c r="AD92" s="54">
        <f t="shared" si="53"/>
        <v>73473.197499999995</v>
      </c>
      <c r="AE92" s="55">
        <f t="shared" si="79"/>
        <v>6181.8025000000052</v>
      </c>
      <c r="AF92" s="62"/>
      <c r="AG92" s="103"/>
      <c r="AH92" s="104"/>
    </row>
    <row r="93" spans="1:34" x14ac:dyDescent="0.25">
      <c r="A93" s="6" t="s">
        <v>147</v>
      </c>
      <c r="B93" s="6" t="s">
        <v>148</v>
      </c>
      <c r="C93" s="7">
        <v>55082</v>
      </c>
      <c r="D93" s="36">
        <f t="shared" si="59"/>
        <v>8.2383088090018652E-3</v>
      </c>
      <c r="E93" s="7">
        <v>107606</v>
      </c>
      <c r="F93" s="36">
        <f t="shared" si="60"/>
        <v>1.6413023831876556E-2</v>
      </c>
      <c r="G93" s="11">
        <v>98558</v>
      </c>
      <c r="H93" s="36">
        <f t="shared" si="61"/>
        <v>1.4393900227333601E-2</v>
      </c>
      <c r="I93" s="68">
        <v>126838.39</v>
      </c>
      <c r="J93" s="36">
        <f t="shared" si="62"/>
        <v>1.7410193823131276E-2</v>
      </c>
      <c r="K93" s="7">
        <v>112868</v>
      </c>
      <c r="L93" s="36">
        <f t="shared" si="73"/>
        <v>1.4855384148851822E-2</v>
      </c>
      <c r="M93" s="68">
        <v>199735.88</v>
      </c>
      <c r="N93" s="36">
        <f t="shared" si="63"/>
        <v>2.8621729158783554E-2</v>
      </c>
      <c r="O93" s="11">
        <f t="shared" si="76"/>
        <v>217893.68727272729</v>
      </c>
      <c r="P93" s="36">
        <f t="shared" si="77"/>
        <v>2.8621729158783565E-2</v>
      </c>
      <c r="Q93" s="86">
        <v>140450.91</v>
      </c>
      <c r="R93" s="36">
        <f t="shared" si="80"/>
        <v>1.9253246619191554E-2</v>
      </c>
      <c r="S93" s="101">
        <v>142403.4</v>
      </c>
      <c r="T93" s="36">
        <f t="shared" si="66"/>
        <v>1.0337352969328516E-2</v>
      </c>
      <c r="U93" s="67">
        <v>138000</v>
      </c>
      <c r="V93" s="65">
        <f t="shared" si="67"/>
        <v>1.5281628791297356E-2</v>
      </c>
      <c r="W93" s="86">
        <v>127550</v>
      </c>
      <c r="X93" s="68">
        <v>135000</v>
      </c>
      <c r="Y93" s="75">
        <f t="shared" si="74"/>
        <v>1.7801987308369849E-2</v>
      </c>
      <c r="Z93" s="67">
        <v>158310</v>
      </c>
      <c r="AA93" s="76">
        <f t="shared" si="75"/>
        <v>1.5717199616179057E-2</v>
      </c>
      <c r="AB93" s="36">
        <f t="shared" si="78"/>
        <v>0.17266666666666675</v>
      </c>
      <c r="AC93" s="62">
        <v>32</v>
      </c>
      <c r="AD93" s="54">
        <f t="shared" si="53"/>
        <v>97021.097500000003</v>
      </c>
      <c r="AE93" s="55">
        <f t="shared" si="79"/>
        <v>40978.902499999997</v>
      </c>
      <c r="AF93" s="62"/>
      <c r="AG93" s="103"/>
      <c r="AH93" s="104"/>
    </row>
    <row r="94" spans="1:34" x14ac:dyDescent="0.25">
      <c r="A94" s="6" t="s">
        <v>149</v>
      </c>
      <c r="B94" s="6" t="s">
        <v>150</v>
      </c>
      <c r="C94" s="7">
        <v>41839</v>
      </c>
      <c r="D94" s="36">
        <f t="shared" si="59"/>
        <v>6.2576268519630562E-3</v>
      </c>
      <c r="E94" s="7">
        <v>33105</v>
      </c>
      <c r="F94" s="36">
        <f t="shared" si="60"/>
        <v>5.0494689325341832E-3</v>
      </c>
      <c r="G94" s="11">
        <v>44405</v>
      </c>
      <c r="H94" s="36">
        <f t="shared" si="61"/>
        <v>6.4851269262236307E-3</v>
      </c>
      <c r="I94" s="68">
        <v>24036.14</v>
      </c>
      <c r="J94" s="36">
        <f t="shared" si="62"/>
        <v>3.2992681171679851E-3</v>
      </c>
      <c r="K94" s="7">
        <v>35350</v>
      </c>
      <c r="L94" s="36">
        <f t="shared" si="73"/>
        <v>4.6526724107976746E-3</v>
      </c>
      <c r="M94" s="68">
        <v>34807.89</v>
      </c>
      <c r="N94" s="36">
        <f t="shared" si="63"/>
        <v>4.9878970176451543E-3</v>
      </c>
      <c r="O94" s="11">
        <f t="shared" si="76"/>
        <v>37972.243636363637</v>
      </c>
      <c r="P94" s="36">
        <f t="shared" si="77"/>
        <v>4.987897017645156E-3</v>
      </c>
      <c r="Q94" s="86">
        <v>33481.25</v>
      </c>
      <c r="R94" s="36">
        <f t="shared" si="80"/>
        <v>4.5896659791581787E-3</v>
      </c>
      <c r="S94" s="101">
        <v>38724.25</v>
      </c>
      <c r="T94" s="36">
        <f t="shared" si="66"/>
        <v>2.8110722126193604E-3</v>
      </c>
      <c r="U94" s="67">
        <v>71090</v>
      </c>
      <c r="V94" s="65">
        <f t="shared" si="67"/>
        <v>7.8722535563284721E-3</v>
      </c>
      <c r="W94" s="86">
        <v>5852</v>
      </c>
      <c r="X94" s="68">
        <v>42000</v>
      </c>
      <c r="Y94" s="75">
        <f t="shared" si="74"/>
        <v>5.5383960514928414E-3</v>
      </c>
      <c r="Z94" s="67">
        <v>109400</v>
      </c>
      <c r="AA94" s="76">
        <f t="shared" si="75"/>
        <v>1.086135833497561E-2</v>
      </c>
      <c r="AB94" s="36">
        <f t="shared" si="78"/>
        <v>1.6047619047619048</v>
      </c>
      <c r="AC94" s="62">
        <v>33</v>
      </c>
      <c r="AD94" s="54">
        <f t="shared" si="53"/>
        <v>35846.285000000003</v>
      </c>
      <c r="AE94" s="55">
        <f t="shared" si="79"/>
        <v>35243.714999999997</v>
      </c>
      <c r="AF94" s="62"/>
      <c r="AG94" s="103"/>
      <c r="AH94" s="104"/>
    </row>
    <row r="95" spans="1:34" x14ac:dyDescent="0.25">
      <c r="A95" s="6" t="s">
        <v>151</v>
      </c>
      <c r="B95" s="6" t="s">
        <v>152</v>
      </c>
      <c r="C95" s="7">
        <v>16492</v>
      </c>
      <c r="D95" s="36">
        <f t="shared" si="59"/>
        <v>2.4666168417642564E-3</v>
      </c>
      <c r="E95" s="7">
        <v>17788</v>
      </c>
      <c r="F95" s="36">
        <f t="shared" si="60"/>
        <v>2.7131839109475323E-3</v>
      </c>
      <c r="G95" s="11">
        <v>19474</v>
      </c>
      <c r="H95" s="36">
        <f t="shared" si="61"/>
        <v>2.8440797604161465E-3</v>
      </c>
      <c r="I95" s="68">
        <v>17899.669999999998</v>
      </c>
      <c r="J95" s="36">
        <f t="shared" si="62"/>
        <v>2.456959001687803E-3</v>
      </c>
      <c r="K95" s="7">
        <v>16113</v>
      </c>
      <c r="L95" s="36">
        <f t="shared" si="73"/>
        <v>2.1207499449839586E-3</v>
      </c>
      <c r="M95" s="68">
        <v>19373.02</v>
      </c>
      <c r="N95" s="36">
        <f t="shared" si="63"/>
        <v>2.7761127916911921E-3</v>
      </c>
      <c r="O95" s="11">
        <f t="shared" si="76"/>
        <v>21134.203636363636</v>
      </c>
      <c r="P95" s="36">
        <f t="shared" si="77"/>
        <v>2.7761127916911929E-3</v>
      </c>
      <c r="Q95" s="86">
        <v>22113.18</v>
      </c>
      <c r="R95" s="36">
        <f t="shared" si="80"/>
        <v>3.0313118517678117E-3</v>
      </c>
      <c r="S95" s="101">
        <v>26662.42</v>
      </c>
      <c r="T95" s="36">
        <f t="shared" si="66"/>
        <v>1.9354793955515389E-3</v>
      </c>
      <c r="U95" s="67">
        <v>26622</v>
      </c>
      <c r="V95" s="65">
        <f t="shared" si="67"/>
        <v>2.9480255194341901E-3</v>
      </c>
      <c r="W95" s="86">
        <v>27226</v>
      </c>
      <c r="X95" s="68">
        <v>20500</v>
      </c>
      <c r="Y95" s="75">
        <f t="shared" si="74"/>
        <v>2.7032647394191252E-3</v>
      </c>
      <c r="Z95" s="67">
        <v>31872</v>
      </c>
      <c r="AA95" s="76">
        <f t="shared" si="75"/>
        <v>3.1642889657435341E-3</v>
      </c>
      <c r="AB95" s="36">
        <f t="shared" si="78"/>
        <v>0.55473170731707322</v>
      </c>
      <c r="AC95" s="62"/>
      <c r="AD95" s="54">
        <f t="shared" si="53"/>
        <v>17913.4175</v>
      </c>
      <c r="AE95" s="55">
        <f t="shared" si="79"/>
        <v>8708.5825000000004</v>
      </c>
      <c r="AF95" s="62"/>
      <c r="AG95" s="103"/>
      <c r="AH95" s="104"/>
    </row>
    <row r="96" spans="1:34" x14ac:dyDescent="0.25">
      <c r="A96" s="6" t="s">
        <v>153</v>
      </c>
      <c r="B96" s="6" t="s">
        <v>154</v>
      </c>
      <c r="C96" s="7">
        <v>20308</v>
      </c>
      <c r="D96" s="36">
        <f t="shared" si="59"/>
        <v>3.0373547673143656E-3</v>
      </c>
      <c r="E96" s="7">
        <v>21356</v>
      </c>
      <c r="F96" s="36">
        <f t="shared" si="60"/>
        <v>3.2574069936021758E-3</v>
      </c>
      <c r="G96" s="11">
        <v>26270</v>
      </c>
      <c r="H96" s="36">
        <f t="shared" si="61"/>
        <v>3.8366013816438413E-3</v>
      </c>
      <c r="I96" s="68">
        <v>29984.44</v>
      </c>
      <c r="J96" s="36">
        <f t="shared" si="62"/>
        <v>4.1157484896966155E-3</v>
      </c>
      <c r="K96" s="7">
        <v>33784</v>
      </c>
      <c r="L96" s="36">
        <f t="shared" si="73"/>
        <v>4.4465596810859586E-3</v>
      </c>
      <c r="M96" s="68">
        <v>43211.62</v>
      </c>
      <c r="N96" s="36">
        <f t="shared" si="63"/>
        <v>6.1921337525950504E-3</v>
      </c>
      <c r="O96" s="11">
        <f t="shared" si="76"/>
        <v>47139.949090909096</v>
      </c>
      <c r="P96" s="36">
        <f t="shared" si="77"/>
        <v>6.192133752595053E-3</v>
      </c>
      <c r="Q96" s="86">
        <v>30530.81</v>
      </c>
      <c r="R96" s="36">
        <f t="shared" si="80"/>
        <v>4.1852147089234213E-3</v>
      </c>
      <c r="S96" s="101">
        <v>30899.79</v>
      </c>
      <c r="T96" s="36">
        <f t="shared" si="66"/>
        <v>2.2430787179809446E-3</v>
      </c>
      <c r="U96" s="67">
        <v>36012</v>
      </c>
      <c r="V96" s="65">
        <f t="shared" si="67"/>
        <v>3.9878406958855101E-3</v>
      </c>
      <c r="W96" s="86">
        <v>35345</v>
      </c>
      <c r="X96" s="68">
        <v>32500</v>
      </c>
      <c r="Y96" s="75">
        <f t="shared" si="74"/>
        <v>4.2856636112742225E-3</v>
      </c>
      <c r="Z96" s="67">
        <v>47250</v>
      </c>
      <c r="AA96" s="76">
        <f t="shared" si="75"/>
        <v>4.6910345642376377E-3</v>
      </c>
      <c r="AB96" s="36">
        <f t="shared" si="78"/>
        <v>0.45384615384615379</v>
      </c>
      <c r="AC96" s="62">
        <v>34</v>
      </c>
      <c r="AD96" s="54">
        <f t="shared" si="53"/>
        <v>24479.61</v>
      </c>
      <c r="AE96" s="55">
        <f t="shared" si="79"/>
        <v>11532.39</v>
      </c>
      <c r="AF96" s="62"/>
      <c r="AG96" s="103"/>
      <c r="AH96" s="104"/>
    </row>
    <row r="97" spans="1:34" x14ac:dyDescent="0.25">
      <c r="A97" s="6" t="s">
        <v>155</v>
      </c>
      <c r="B97" s="6" t="s">
        <v>156</v>
      </c>
      <c r="C97" s="7">
        <v>18527</v>
      </c>
      <c r="D97" s="36">
        <f t="shared" si="59"/>
        <v>2.770980489168468E-3</v>
      </c>
      <c r="E97" s="7">
        <v>27094</v>
      </c>
      <c r="F97" s="36">
        <f t="shared" si="60"/>
        <v>4.1326177694632586E-3</v>
      </c>
      <c r="G97" s="11">
        <v>28187</v>
      </c>
      <c r="H97" s="36">
        <f t="shared" si="61"/>
        <v>4.1165695905746079E-3</v>
      </c>
      <c r="I97" s="68">
        <v>19976.88</v>
      </c>
      <c r="J97" s="36">
        <f t="shared" si="62"/>
        <v>2.7420826831800276E-3</v>
      </c>
      <c r="K97" s="7">
        <v>26381</v>
      </c>
      <c r="L97" s="36">
        <f t="shared" si="73"/>
        <v>3.4721966299647369E-3</v>
      </c>
      <c r="M97" s="68">
        <v>27755.81</v>
      </c>
      <c r="N97" s="36">
        <f t="shared" si="63"/>
        <v>3.9773488689295892E-3</v>
      </c>
      <c r="O97" s="11">
        <f t="shared" si="76"/>
        <v>30279.065454545453</v>
      </c>
      <c r="P97" s="36">
        <f t="shared" si="77"/>
        <v>3.9773488689295901E-3</v>
      </c>
      <c r="Q97" s="86">
        <v>26434.55</v>
      </c>
      <c r="R97" s="36">
        <f t="shared" si="80"/>
        <v>3.6236925087729946E-3</v>
      </c>
      <c r="S97" s="101">
        <v>22368.54</v>
      </c>
      <c r="T97" s="36">
        <f t="shared" si="66"/>
        <v>1.6237778970765004E-3</v>
      </c>
      <c r="U97" s="67">
        <v>25537</v>
      </c>
      <c r="V97" s="65">
        <f t="shared" si="67"/>
        <v>2.8278764814736275E-3</v>
      </c>
      <c r="W97" s="86">
        <v>18978</v>
      </c>
      <c r="X97" s="68">
        <v>29000</v>
      </c>
      <c r="Y97" s="75">
        <f t="shared" si="74"/>
        <v>3.8241306069831528E-3</v>
      </c>
      <c r="Z97" s="67">
        <v>27237</v>
      </c>
      <c r="AA97" s="76">
        <f t="shared" si="75"/>
        <v>2.7041208132516513E-3</v>
      </c>
      <c r="AB97" s="36">
        <f t="shared" si="78"/>
        <v>-6.079310344827582E-2</v>
      </c>
      <c r="AC97" s="62"/>
      <c r="AD97" s="54">
        <f t="shared" si="53"/>
        <v>23446.22</v>
      </c>
      <c r="AE97" s="55">
        <f t="shared" si="79"/>
        <v>2090.7799999999988</v>
      </c>
      <c r="AF97" s="62"/>
      <c r="AG97" s="103"/>
      <c r="AH97" s="104"/>
    </row>
    <row r="98" spans="1:34" x14ac:dyDescent="0.25">
      <c r="A98" s="6" t="s">
        <v>157</v>
      </c>
      <c r="B98" s="6" t="s">
        <v>158</v>
      </c>
      <c r="C98" s="7">
        <v>63157</v>
      </c>
      <c r="D98" s="36">
        <f t="shared" si="59"/>
        <v>9.4460417096352851E-3</v>
      </c>
      <c r="E98" s="7">
        <v>76072</v>
      </c>
      <c r="F98" s="36">
        <f t="shared" si="60"/>
        <v>1.1603177786912564E-2</v>
      </c>
      <c r="G98" s="11">
        <v>73651</v>
      </c>
      <c r="H98" s="36">
        <f t="shared" si="61"/>
        <v>1.0756358140824155E-2</v>
      </c>
      <c r="I98" s="68">
        <v>86051.38</v>
      </c>
      <c r="J98" s="36">
        <f t="shared" si="62"/>
        <v>1.1811654220365951E-2</v>
      </c>
      <c r="K98" s="7">
        <v>89581</v>
      </c>
      <c r="L98" s="36">
        <f t="shared" si="73"/>
        <v>1.1790411519990565E-2</v>
      </c>
      <c r="M98" s="68">
        <v>84629.47</v>
      </c>
      <c r="N98" s="36">
        <f t="shared" si="63"/>
        <v>1.2127224058048048E-2</v>
      </c>
      <c r="O98" s="11">
        <f t="shared" si="76"/>
        <v>92323.058181818182</v>
      </c>
      <c r="P98" s="36">
        <f t="shared" si="77"/>
        <v>1.2127224058048053E-2</v>
      </c>
      <c r="Q98" s="86">
        <v>64856.36</v>
      </c>
      <c r="R98" s="36">
        <f t="shared" si="80"/>
        <v>8.8906187500178546E-3</v>
      </c>
      <c r="S98" s="101">
        <v>73886.990000000005</v>
      </c>
      <c r="T98" s="36">
        <f t="shared" si="66"/>
        <v>5.3636071573519069E-3</v>
      </c>
      <c r="U98" s="67">
        <v>73337</v>
      </c>
      <c r="V98" s="65">
        <f t="shared" si="67"/>
        <v>8.1210783381693782E-3</v>
      </c>
      <c r="W98" s="86">
        <v>55687</v>
      </c>
      <c r="X98" s="68">
        <v>65000</v>
      </c>
      <c r="Y98" s="75">
        <f t="shared" si="74"/>
        <v>8.5713272225484451E-3</v>
      </c>
      <c r="Z98" s="67">
        <v>75139</v>
      </c>
      <c r="AA98" s="76">
        <f t="shared" si="75"/>
        <v>7.4598866904180281E-3</v>
      </c>
      <c r="AB98" s="36">
        <f t="shared" si="78"/>
        <v>0.15598461538461539</v>
      </c>
      <c r="AC98" s="62"/>
      <c r="AD98" s="54">
        <f t="shared" si="53"/>
        <v>74732.845000000001</v>
      </c>
      <c r="AE98" s="55">
        <f t="shared" si="79"/>
        <v>-1395.8450000000012</v>
      </c>
      <c r="AF98" s="62"/>
      <c r="AG98" s="103"/>
      <c r="AH98" s="104"/>
    </row>
    <row r="99" spans="1:34" x14ac:dyDescent="0.25">
      <c r="A99" s="6" t="s">
        <v>159</v>
      </c>
      <c r="B99" s="6" t="s">
        <v>160</v>
      </c>
      <c r="C99" s="7">
        <v>2840</v>
      </c>
      <c r="D99" s="36">
        <f t="shared" si="59"/>
        <v>4.247630263528067E-4</v>
      </c>
      <c r="E99" s="7">
        <v>3022</v>
      </c>
      <c r="F99" s="36">
        <f t="shared" si="60"/>
        <v>4.6094230823495855E-4</v>
      </c>
      <c r="G99" s="11">
        <v>3371</v>
      </c>
      <c r="H99" s="36">
        <f t="shared" si="61"/>
        <v>4.9231759640355494E-4</v>
      </c>
      <c r="I99" s="68">
        <v>2731.89</v>
      </c>
      <c r="J99" s="36">
        <f t="shared" si="62"/>
        <v>3.7498689792163164E-4</v>
      </c>
      <c r="K99" s="7">
        <v>4630</v>
      </c>
      <c r="L99" s="36">
        <f t="shared" si="73"/>
        <v>6.0938821108891749E-4</v>
      </c>
      <c r="M99" s="68">
        <v>5632.77</v>
      </c>
      <c r="N99" s="36">
        <f t="shared" si="63"/>
        <v>8.0716402758343291E-4</v>
      </c>
      <c r="O99" s="11">
        <f t="shared" si="76"/>
        <v>6144.84</v>
      </c>
      <c r="P99" s="36">
        <f t="shared" si="77"/>
        <v>8.0716402758343312E-4</v>
      </c>
      <c r="Q99" s="86">
        <v>3396.07</v>
      </c>
      <c r="R99" s="36">
        <f t="shared" si="80"/>
        <v>4.6553897903572043E-4</v>
      </c>
      <c r="S99" s="101">
        <v>3874.23</v>
      </c>
      <c r="T99" s="36">
        <f t="shared" si="66"/>
        <v>2.8123824988983144E-4</v>
      </c>
      <c r="U99" s="67">
        <v>6100</v>
      </c>
      <c r="V99" s="65">
        <f t="shared" si="67"/>
        <v>6.754922871515498E-4</v>
      </c>
      <c r="W99" s="86">
        <v>7836</v>
      </c>
      <c r="X99" s="68">
        <v>3500</v>
      </c>
      <c r="Y99" s="75">
        <f t="shared" si="74"/>
        <v>4.6153300429107013E-4</v>
      </c>
      <c r="Z99" s="67">
        <v>6100</v>
      </c>
      <c r="AA99" s="76">
        <f t="shared" si="75"/>
        <v>6.0561504427194895E-4</v>
      </c>
      <c r="AB99" s="36">
        <f t="shared" si="78"/>
        <v>0.74285714285714288</v>
      </c>
      <c r="AC99" s="62"/>
      <c r="AD99" s="54">
        <f t="shared" si="53"/>
        <v>2991.2224999999999</v>
      </c>
      <c r="AE99" s="55">
        <f t="shared" si="79"/>
        <v>3108.7775000000001</v>
      </c>
      <c r="AF99" s="62"/>
      <c r="AG99" s="103"/>
      <c r="AH99" s="104"/>
    </row>
    <row r="100" spans="1:34" x14ac:dyDescent="0.25">
      <c r="A100" s="6" t="s">
        <v>161</v>
      </c>
      <c r="B100" s="6" t="s">
        <v>162</v>
      </c>
      <c r="C100" s="7">
        <v>49283</v>
      </c>
      <c r="D100" s="36">
        <f t="shared" si="59"/>
        <v>7.3709845872342861E-3</v>
      </c>
      <c r="E100" s="7">
        <v>46850</v>
      </c>
      <c r="F100" s="36">
        <f t="shared" si="60"/>
        <v>7.1459785376597647E-3</v>
      </c>
      <c r="G100" s="11">
        <v>38448</v>
      </c>
      <c r="H100" s="36">
        <f t="shared" si="61"/>
        <v>5.6151370354565059E-3</v>
      </c>
      <c r="I100" s="68">
        <v>42453.71</v>
      </c>
      <c r="J100" s="36">
        <f t="shared" si="62"/>
        <v>5.8273155281378646E-3</v>
      </c>
      <c r="K100" s="7">
        <v>43500</v>
      </c>
      <c r="L100" s="36">
        <f t="shared" si="73"/>
        <v>5.7253536031032209E-3</v>
      </c>
      <c r="M100" s="68">
        <v>48233.99</v>
      </c>
      <c r="N100" s="36">
        <f t="shared" si="63"/>
        <v>6.911828751186188E-3</v>
      </c>
      <c r="O100" s="11">
        <f t="shared" si="76"/>
        <v>52618.898181818178</v>
      </c>
      <c r="P100" s="36">
        <f t="shared" si="77"/>
        <v>6.9118287511861897E-3</v>
      </c>
      <c r="Q100" s="86">
        <v>49424.82</v>
      </c>
      <c r="R100" s="36">
        <f t="shared" si="80"/>
        <v>6.7752373307453191E-3</v>
      </c>
      <c r="S100" s="101">
        <v>47563.62</v>
      </c>
      <c r="T100" s="36">
        <f t="shared" si="66"/>
        <v>3.4527400921537917E-3</v>
      </c>
      <c r="U100" s="67">
        <v>54200</v>
      </c>
      <c r="V100" s="65">
        <f t="shared" si="67"/>
        <v>6.0019150760022948E-3</v>
      </c>
      <c r="W100" s="86">
        <v>40531</v>
      </c>
      <c r="X100" s="68">
        <v>52000</v>
      </c>
      <c r="Y100" s="75">
        <f t="shared" si="74"/>
        <v>6.8570617780387561E-3</v>
      </c>
      <c r="Z100" s="67">
        <v>52000</v>
      </c>
      <c r="AA100" s="76">
        <f t="shared" si="75"/>
        <v>5.1626200495313683E-3</v>
      </c>
      <c r="AB100" s="36">
        <f t="shared" si="78"/>
        <v>0</v>
      </c>
      <c r="AC100" s="62"/>
      <c r="AD100" s="54">
        <f t="shared" si="53"/>
        <v>44258.677499999998</v>
      </c>
      <c r="AE100" s="55">
        <f t="shared" si="79"/>
        <v>9941.322500000002</v>
      </c>
      <c r="AF100" s="62"/>
      <c r="AG100" s="103"/>
      <c r="AH100" s="104"/>
    </row>
    <row r="101" spans="1:34" x14ac:dyDescent="0.25">
      <c r="A101" s="6" t="s">
        <v>163</v>
      </c>
      <c r="B101" s="6" t="s">
        <v>164</v>
      </c>
      <c r="C101" s="7">
        <f>60711+14</f>
        <v>60725</v>
      </c>
      <c r="D101" s="36">
        <f t="shared" si="59"/>
        <v>9.0823009772092195E-3</v>
      </c>
      <c r="E101" s="7">
        <v>115369</v>
      </c>
      <c r="F101" s="36">
        <f t="shared" si="60"/>
        <v>1.7597105611766688E-2</v>
      </c>
      <c r="G101" s="11">
        <v>78018</v>
      </c>
      <c r="H101" s="36">
        <f t="shared" si="61"/>
        <v>1.1394136528096278E-2</v>
      </c>
      <c r="I101" s="68">
        <v>95437.93</v>
      </c>
      <c r="J101" s="36">
        <f t="shared" si="62"/>
        <v>1.3100078449264731E-2</v>
      </c>
      <c r="K101" s="7">
        <v>92100</v>
      </c>
      <c r="L101" s="36">
        <f t="shared" si="73"/>
        <v>1.2121955559673716E-2</v>
      </c>
      <c r="M101" s="68">
        <v>91374.2</v>
      </c>
      <c r="N101" s="36">
        <f>M101/$M$52</f>
        <v>1.3093729601814756E-2</v>
      </c>
      <c r="O101" s="11">
        <f t="shared" si="76"/>
        <v>99680.945454545465</v>
      </c>
      <c r="P101" s="36">
        <f t="shared" si="77"/>
        <v>1.3093729601814763E-2</v>
      </c>
      <c r="Q101" s="86">
        <v>109533.22</v>
      </c>
      <c r="R101" s="36">
        <f>Q101/$Q$52</f>
        <v>1.5014997750133229E-2</v>
      </c>
      <c r="S101" s="101">
        <v>98984.960000000006</v>
      </c>
      <c r="T101" s="36">
        <f t="shared" si="66"/>
        <v>7.1855199396563887E-3</v>
      </c>
      <c r="U101" s="67">
        <v>118790</v>
      </c>
      <c r="V101" s="65">
        <f t="shared" si="67"/>
        <v>1.3154381768972557E-2</v>
      </c>
      <c r="W101" s="86">
        <v>81175</v>
      </c>
      <c r="X101" s="68">
        <v>115000</v>
      </c>
      <c r="Y101" s="75">
        <f t="shared" si="74"/>
        <v>1.5164655855278019E-2</v>
      </c>
      <c r="Z101" s="67">
        <v>111714</v>
      </c>
      <c r="AA101" s="76">
        <f t="shared" si="75"/>
        <v>1.1091094927179756E-2</v>
      </c>
      <c r="AB101" s="36">
        <f t="shared" si="78"/>
        <v>-2.8573913043478227E-2</v>
      </c>
      <c r="AC101" s="62">
        <v>35</v>
      </c>
      <c r="AD101" s="54">
        <f t="shared" si="53"/>
        <v>87387.482499999998</v>
      </c>
      <c r="AE101" s="55">
        <f t="shared" si="79"/>
        <v>31402.517500000002</v>
      </c>
      <c r="AF101" s="62"/>
      <c r="AG101" s="103"/>
      <c r="AH101" s="104"/>
    </row>
    <row r="102" spans="1:34" x14ac:dyDescent="0.25">
      <c r="A102" s="10" t="s">
        <v>165</v>
      </c>
      <c r="B102" s="10" t="s">
        <v>166</v>
      </c>
      <c r="C102" s="21">
        <f t="shared" ref="C102:K102" si="81">SUBTOTAL(9,C67:C101)</f>
        <v>1946644</v>
      </c>
      <c r="D102" s="36">
        <f t="shared" si="59"/>
        <v>0.29114873122237078</v>
      </c>
      <c r="E102" s="21">
        <f t="shared" si="81"/>
        <v>2224166</v>
      </c>
      <c r="F102" s="36">
        <f t="shared" si="60"/>
        <v>0.33924957310976667</v>
      </c>
      <c r="G102" s="21">
        <f t="shared" si="81"/>
        <v>1892643</v>
      </c>
      <c r="H102" s="36">
        <f t="shared" si="61"/>
        <v>0.27641099157817073</v>
      </c>
      <c r="I102" s="21">
        <f t="shared" si="81"/>
        <v>2022921.1299999994</v>
      </c>
      <c r="J102" s="36">
        <f t="shared" si="62"/>
        <v>0.27767183864607342</v>
      </c>
      <c r="K102" s="21">
        <f t="shared" si="81"/>
        <v>2063226</v>
      </c>
      <c r="L102" s="36">
        <f t="shared" si="73"/>
        <v>0.27155628535899418</v>
      </c>
      <c r="M102" s="21">
        <f t="shared" ref="M102" si="82">SUBTOTAL(9,M67:M101)</f>
        <v>1920548.87</v>
      </c>
      <c r="N102" s="36">
        <f t="shared" si="63"/>
        <v>0.27521059107331047</v>
      </c>
      <c r="O102" s="21">
        <f>SUBTOTAL(9,O67:O101)</f>
        <v>2095144.2218181819</v>
      </c>
      <c r="P102" s="36">
        <f t="shared" si="77"/>
        <v>0.27521059107331053</v>
      </c>
      <c r="Q102" s="21">
        <f t="shared" ref="Q102:U102" si="83">SUBTOTAL(9,Q67:Q101)</f>
        <v>1662111.7200000002</v>
      </c>
      <c r="R102" s="36">
        <f t="shared" si="80"/>
        <v>0.2278450659651024</v>
      </c>
      <c r="S102" s="21">
        <f t="shared" si="83"/>
        <v>1778845.71</v>
      </c>
      <c r="T102" s="36">
        <f t="shared" si="66"/>
        <v>0.12913003469190901</v>
      </c>
      <c r="U102" s="21">
        <f t="shared" si="83"/>
        <v>2012091</v>
      </c>
      <c r="V102" s="65">
        <f t="shared" si="67"/>
        <v>0.22281179533558179</v>
      </c>
      <c r="W102" s="21">
        <f t="shared" ref="W102" si="84">SUBTOTAL(9,W67:W101)</f>
        <v>1840875</v>
      </c>
      <c r="X102" s="21">
        <f>SUBTOTAL(9,X67:X101)</f>
        <v>1737310</v>
      </c>
      <c r="Y102" s="75">
        <f t="shared" si="74"/>
        <v>0.22909311533854831</v>
      </c>
      <c r="Z102" s="21">
        <f>SUBTOTAL(9,Z67:Z101)</f>
        <v>2116157</v>
      </c>
      <c r="AA102" s="76">
        <f t="shared" si="75"/>
        <v>0.2100945106953106</v>
      </c>
      <c r="AB102" s="36">
        <f t="shared" si="78"/>
        <v>0.21806528483690313</v>
      </c>
      <c r="AC102" s="62"/>
      <c r="AD102" s="54">
        <f t="shared" si="53"/>
        <v>2021593.5324999997</v>
      </c>
      <c r="AE102" s="55">
        <f t="shared" si="79"/>
        <v>-9502.5324999997392</v>
      </c>
      <c r="AF102" s="62"/>
      <c r="AG102" s="103"/>
      <c r="AH102" s="104"/>
    </row>
    <row r="103" spans="1:34" x14ac:dyDescent="0.25">
      <c r="A103" s="10" t="s">
        <v>167</v>
      </c>
      <c r="B103" s="10" t="s">
        <v>168</v>
      </c>
      <c r="C103" s="22">
        <f t="shared" ref="C103:K103" si="85">SUBTOTAL(9,C54:C102)</f>
        <v>6510699</v>
      </c>
      <c r="D103" s="36">
        <f t="shared" si="59"/>
        <v>0.97376908834936338</v>
      </c>
      <c r="E103" s="22">
        <f t="shared" si="85"/>
        <v>7197775</v>
      </c>
      <c r="F103" s="36">
        <f t="shared" si="60"/>
        <v>1.0978686375433087</v>
      </c>
      <c r="G103" s="22">
        <f t="shared" si="85"/>
        <v>7082098</v>
      </c>
      <c r="H103" s="36">
        <f t="shared" si="61"/>
        <v>1.0343047952697786</v>
      </c>
      <c r="I103" s="22">
        <f t="shared" si="85"/>
        <v>7085069.7399999993</v>
      </c>
      <c r="J103" s="36">
        <f t="shared" si="62"/>
        <v>0.9725165813268547</v>
      </c>
      <c r="K103" s="22">
        <f t="shared" si="85"/>
        <v>7597784</v>
      </c>
      <c r="L103" s="36">
        <f t="shared" si="73"/>
        <v>1</v>
      </c>
      <c r="M103" s="22">
        <f>SUBTOTAL(9,M54:M102)</f>
        <v>7157644.049999997</v>
      </c>
      <c r="N103" s="36">
        <f t="shared" si="63"/>
        <v>1.0256752538105749</v>
      </c>
      <c r="O103" s="22" t="e">
        <f>SUBTOTAL(9,O54:O102)</f>
        <v>#REF!</v>
      </c>
      <c r="P103" s="36" t="e">
        <f t="shared" si="77"/>
        <v>#REF!</v>
      </c>
      <c r="Q103" s="22">
        <f t="shared" ref="Q103:U103" si="86">SUBTOTAL(9,Q54:Q102)</f>
        <v>7176329.7199999988</v>
      </c>
      <c r="R103" s="36">
        <f t="shared" si="80"/>
        <v>0.98374333010582726</v>
      </c>
      <c r="S103" s="22">
        <f>SUBTOTAL(9,S54:S102)</f>
        <v>8949955.7399999984</v>
      </c>
      <c r="T103" s="36">
        <f t="shared" si="66"/>
        <v>0.64969552373221273</v>
      </c>
      <c r="U103" s="22">
        <f t="shared" si="86"/>
        <v>9509653</v>
      </c>
      <c r="V103" s="65">
        <f t="shared" si="67"/>
        <v>1.0530651237684585</v>
      </c>
      <c r="W103" s="22">
        <f>SUBTOTAL(9,W54:W102)</f>
        <v>8222731</v>
      </c>
      <c r="X103" s="22">
        <f>SUBTOTAL(9,X54:X102)</f>
        <v>7454936</v>
      </c>
      <c r="Y103" s="75">
        <f t="shared" si="74"/>
        <v>0.98305685967932954</v>
      </c>
      <c r="Z103" s="22">
        <f>SUBTOTAL(9,Z54:Z101)</f>
        <v>10190652</v>
      </c>
      <c r="AA103" s="76">
        <f t="shared" si="75"/>
        <v>1.0117396987114795</v>
      </c>
      <c r="AB103" s="36">
        <f t="shared" si="68"/>
        <v>0.36696706718877259</v>
      </c>
      <c r="AC103" s="27"/>
      <c r="AD103" s="54">
        <f t="shared" si="53"/>
        <v>6968910.4349999996</v>
      </c>
      <c r="AE103" s="55">
        <f t="shared" si="79"/>
        <v>2540742.5650000004</v>
      </c>
      <c r="AF103" s="103"/>
      <c r="AG103" s="103"/>
      <c r="AH103" s="104"/>
    </row>
    <row r="104" spans="1:34" x14ac:dyDescent="0.25">
      <c r="A104" s="10"/>
      <c r="B104" s="10"/>
      <c r="C104" s="32"/>
      <c r="D104" s="32"/>
      <c r="E104" s="32"/>
      <c r="F104" s="32"/>
      <c r="G104" s="12"/>
      <c r="H104" s="12"/>
      <c r="I104" s="53"/>
      <c r="J104" s="12"/>
      <c r="K104" s="12"/>
      <c r="L104" s="12"/>
      <c r="M104" s="12"/>
      <c r="N104" s="12"/>
      <c r="O104" s="12"/>
      <c r="P104" s="12"/>
      <c r="Q104" s="12"/>
      <c r="R104" s="12"/>
      <c r="S104" s="102"/>
      <c r="T104" s="12"/>
      <c r="U104" s="12"/>
      <c r="V104" s="12"/>
      <c r="W104" s="12"/>
      <c r="X104" s="12"/>
      <c r="Y104" s="75"/>
      <c r="Z104" s="12"/>
      <c r="AA104" s="74"/>
      <c r="AB104" s="12"/>
      <c r="AC104" s="62"/>
      <c r="AD104" s="62"/>
      <c r="AE104" s="62"/>
      <c r="AF104" s="62"/>
      <c r="AG104" s="103"/>
      <c r="AH104" s="104"/>
    </row>
    <row r="105" spans="1:34" x14ac:dyDescent="0.25">
      <c r="A105" s="10" t="s">
        <v>169</v>
      </c>
      <c r="B105" s="10" t="s">
        <v>170</v>
      </c>
      <c r="C105" s="12">
        <f t="shared" ref="C105:E105" si="87">+C52-C103</f>
        <v>175382</v>
      </c>
      <c r="D105" s="12"/>
      <c r="E105" s="12">
        <f t="shared" si="87"/>
        <v>-641640</v>
      </c>
      <c r="F105" s="12"/>
      <c r="G105" s="12">
        <f>+G52-G103</f>
        <v>-234892</v>
      </c>
      <c r="H105" s="12"/>
      <c r="I105" s="12">
        <f>+I52-I103</f>
        <v>200224.79999999981</v>
      </c>
      <c r="J105" s="12"/>
      <c r="K105" s="12">
        <f>+K52-K103</f>
        <v>0</v>
      </c>
      <c r="L105" s="12"/>
      <c r="M105" s="12">
        <f>+M52-M103</f>
        <v>-179173.98999999743</v>
      </c>
      <c r="N105" s="12"/>
      <c r="O105" s="12" t="e">
        <f>+O52-O103</f>
        <v>#REF!</v>
      </c>
      <c r="P105" s="12"/>
      <c r="Q105" s="12">
        <f>+Q52-Q103</f>
        <v>118591.12000000104</v>
      </c>
      <c r="R105" s="12"/>
      <c r="S105" s="12">
        <f>+S52-S103</f>
        <v>4825659.7800000012</v>
      </c>
      <c r="T105" s="12"/>
      <c r="U105" s="12">
        <f>+U52-U103</f>
        <v>-479202</v>
      </c>
      <c r="V105" s="12"/>
      <c r="W105" s="12">
        <f>+W52-W103</f>
        <v>8310076</v>
      </c>
      <c r="X105" s="12">
        <f>+X52-X103</f>
        <v>128487</v>
      </c>
      <c r="Y105" s="75"/>
      <c r="Z105" s="12">
        <f>+Z52-Z103</f>
        <v>-118247</v>
      </c>
      <c r="AA105" s="74"/>
      <c r="AB105" s="12"/>
      <c r="AC105" s="62"/>
      <c r="AD105" s="62"/>
      <c r="AE105" s="62"/>
      <c r="AF105" s="62"/>
      <c r="AG105" s="103"/>
      <c r="AH105" s="104"/>
    </row>
    <row r="106" spans="1:34" x14ac:dyDescent="0.25">
      <c r="C106" s="35"/>
      <c r="D106" s="35"/>
      <c r="E106" s="35"/>
      <c r="F106" s="35"/>
      <c r="G106" s="13"/>
      <c r="H106" s="13"/>
      <c r="I106" s="13"/>
      <c r="J106" s="13"/>
      <c r="K106" s="13"/>
      <c r="L106" s="13"/>
      <c r="N106" s="15"/>
    </row>
    <row r="107" spans="1:34" x14ac:dyDescent="0.25">
      <c r="G107" s="13"/>
      <c r="H107" s="13"/>
      <c r="I107" s="13"/>
      <c r="J107" s="13"/>
      <c r="K107" s="13"/>
      <c r="L107" s="13"/>
      <c r="N107" s="15"/>
      <c r="O107" s="13"/>
      <c r="P107" s="13"/>
      <c r="Q107" s="13"/>
      <c r="R107" s="13"/>
      <c r="S107" s="13"/>
      <c r="T107" s="13"/>
      <c r="W107" s="13"/>
      <c r="X107" s="13"/>
      <c r="Y107" s="13"/>
      <c r="Z107" s="13"/>
      <c r="AA107" s="13"/>
    </row>
    <row r="108" spans="1:34" x14ac:dyDescent="0.25">
      <c r="G108" s="13"/>
      <c r="H108" s="13"/>
      <c r="I108" s="13"/>
      <c r="J108" s="13"/>
      <c r="K108" s="13"/>
      <c r="L108" s="13"/>
      <c r="N108" s="26"/>
      <c r="O108" s="28"/>
      <c r="P108" s="28"/>
      <c r="Q108" s="28"/>
      <c r="R108" s="28"/>
      <c r="S108" s="28"/>
      <c r="T108" s="28"/>
      <c r="W108" s="28"/>
      <c r="X108" s="28"/>
      <c r="Y108" s="28"/>
      <c r="Z108" s="28"/>
      <c r="AA108" s="28"/>
    </row>
    <row r="109" spans="1:34" x14ac:dyDescent="0.25">
      <c r="G109" s="13"/>
      <c r="H109" s="13"/>
      <c r="I109" s="13"/>
      <c r="J109" s="13"/>
      <c r="K109" s="13"/>
      <c r="L109" s="13"/>
      <c r="N109" s="15"/>
    </row>
    <row r="110" spans="1:34" x14ac:dyDescent="0.25">
      <c r="G110" s="13"/>
      <c r="H110" s="13"/>
      <c r="I110" s="13"/>
      <c r="J110" s="13"/>
      <c r="K110" s="13"/>
      <c r="L110" s="13"/>
      <c r="N110" s="15"/>
    </row>
  </sheetData>
  <printOptions gridLines="1"/>
  <pageMargins left="0.7" right="0.7" top="0.75" bottom="0.75" header="0.3" footer="0.3"/>
  <pageSetup paperSize="17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Narrative Base Budget</vt:lpstr>
      <vt:lpstr>High Level</vt:lpstr>
      <vt:lpstr>Enhancements</vt:lpstr>
      <vt:lpstr>Narrative with Enhancements</vt:lpstr>
      <vt:lpstr>'Narrative Base Budget'!Print_Area</vt:lpstr>
      <vt:lpstr>'Narrative Base Budget'!Print_Titles</vt:lpstr>
    </vt:vector>
  </TitlesOfParts>
  <Company>Feeding America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Mitchell</dc:creator>
  <cp:lastModifiedBy>Brian Edwards</cp:lastModifiedBy>
  <cp:lastPrinted>2020-08-25T20:57:50Z</cp:lastPrinted>
  <dcterms:created xsi:type="dcterms:W3CDTF">2016-04-05T16:21:30Z</dcterms:created>
  <dcterms:modified xsi:type="dcterms:W3CDTF">2021-05-25T23:16:01Z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